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75" windowHeight="5940" tabRatio="737" activeTab="0"/>
  </bookViews>
  <sheets>
    <sheet name="SorteggioIniziale" sheetId="1" r:id="rId1"/>
    <sheet name="CopiaManuale8" sheetId="2" r:id="rId2"/>
    <sheet name="EliminDiretta8" sheetId="3" r:id="rId3"/>
    <sheet name="ElimDiretta5" sheetId="4" r:id="rId4"/>
    <sheet name="ElimDiretta6" sheetId="5" r:id="rId5"/>
    <sheet name="ElimDiretta7" sheetId="6" r:id="rId6"/>
    <sheet name="GironeFinale3" sheetId="7" r:id="rId7"/>
    <sheet name="GironeFinale4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<sst xmlns="http://schemas.openxmlformats.org/spreadsheetml/2006/main" count="1427" uniqueCount="336">
  <si>
    <t>*</t>
  </si>
  <si>
    <t>A</t>
  </si>
  <si>
    <t>D</t>
  </si>
  <si>
    <t>C</t>
  </si>
  <si>
    <t>E</t>
  </si>
  <si>
    <t>F</t>
  </si>
  <si>
    <t>G</t>
  </si>
  <si>
    <t>B</t>
  </si>
  <si>
    <t>CONCORRENTI</t>
  </si>
  <si>
    <t>Alfa</t>
  </si>
  <si>
    <t>Beta</t>
  </si>
  <si>
    <t>Gamma</t>
  </si>
  <si>
    <t>Delta</t>
  </si>
  <si>
    <t>Epsilon</t>
  </si>
  <si>
    <t>Zeta</t>
  </si>
  <si>
    <t>Eta</t>
  </si>
  <si>
    <t>Teta</t>
  </si>
  <si>
    <t>Jota</t>
  </si>
  <si>
    <t>Kappa</t>
  </si>
  <si>
    <t>Lamda</t>
  </si>
  <si>
    <t>Miu</t>
  </si>
  <si>
    <t>Niu</t>
  </si>
  <si>
    <t>Pi</t>
  </si>
  <si>
    <t>Xsi</t>
  </si>
  <si>
    <t>Omicron</t>
  </si>
  <si>
    <t>Primo gruppo</t>
  </si>
  <si>
    <t>VINCITORI</t>
  </si>
  <si>
    <t>VINCITORE</t>
  </si>
  <si>
    <t>O mettere il punteggio per ogni coppia (solo nelle caselle arancio), non dimenticando di segnare anche l'eventuale Zero (altrimenti vincerebbe l'Asterisco).</t>
  </si>
  <si>
    <t xml:space="preserve">Sport: </t>
  </si>
  <si>
    <t>Data / Orario:</t>
  </si>
  <si>
    <t xml:space="preserve">Luogo: </t>
  </si>
  <si>
    <t>Paladonbosco</t>
  </si>
  <si>
    <t xml:space="preserve">Arbitro 1: </t>
  </si>
  <si>
    <t>…</t>
  </si>
  <si>
    <t xml:space="preserve">Arbitro 2: </t>
  </si>
  <si>
    <t xml:space="preserve">Arbitro 3: </t>
  </si>
  <si>
    <t xml:space="preserve">Arbitro 4: </t>
  </si>
  <si>
    <t xml:space="preserve">Arbitro 5: </t>
  </si>
  <si>
    <t xml:space="preserve">Arbitro 6: </t>
  </si>
  <si>
    <t xml:space="preserve">Arbitro 7: </t>
  </si>
  <si>
    <t xml:space="preserve">Arbitro 8: </t>
  </si>
  <si>
    <t>Arbitro A:</t>
  </si>
  <si>
    <t>Arbitro B:</t>
  </si>
  <si>
    <t>Arbitro C:</t>
  </si>
  <si>
    <t>Arbitro D:</t>
  </si>
  <si>
    <t>Arbitro E:</t>
  </si>
  <si>
    <t>Arbitro F:</t>
  </si>
  <si>
    <t>Arbitro G:</t>
  </si>
  <si>
    <t>Arbitro H:</t>
  </si>
  <si>
    <t>SETTORE DA NON UTILIZZARE</t>
  </si>
  <si>
    <t>IMMETTERE O CAMBIARE SOLO NELLE CASELLE IN GIALLO INTENSO</t>
  </si>
  <si>
    <t>TUTTO IL RESTO E' AUTOMATICO E NON DEVE ESSERE SPOSTATO.</t>
  </si>
  <si>
    <r>
      <t xml:space="preserve">Per </t>
    </r>
    <r>
      <rPr>
        <sz val="10"/>
        <color indexed="10"/>
        <rFont val="Arial"/>
        <family val="2"/>
      </rPr>
      <t>stampare</t>
    </r>
    <r>
      <rPr>
        <sz val="10"/>
        <rFont val="Arial"/>
        <family val="0"/>
      </rPr>
      <t>:  selezionare cosa interessa (annerendo), quindi &gt;File&gt;Stampa&gt;Selezione&gt;OK.</t>
    </r>
  </si>
  <si>
    <t>nascoste: (Formato&gt;</t>
  </si>
  <si>
    <t>CAMPIONATO</t>
  </si>
  <si>
    <t>Categoria</t>
  </si>
  <si>
    <t>Colonna&gt; Scopri o Nascondi)</t>
  </si>
  <si>
    <t>Per scoprire:</t>
  </si>
  <si>
    <t>CALENDARI E RISULTATI</t>
  </si>
  <si>
    <t>Per le partite non disputate lasciare  *</t>
  </si>
  <si>
    <t>DESIGNAZ.</t>
  </si>
  <si>
    <t>ANDATA</t>
  </si>
  <si>
    <t>RISULTATO Partita</t>
  </si>
  <si>
    <t>GIORNATA</t>
  </si>
  <si>
    <t>SPORT</t>
  </si>
  <si>
    <t>CATEGORIA</t>
  </si>
  <si>
    <t>CITTA'</t>
  </si>
  <si>
    <t>ORARIO</t>
  </si>
  <si>
    <t>ARBITRO</t>
  </si>
  <si>
    <t>1/A</t>
  </si>
  <si>
    <t>riposa</t>
  </si>
  <si>
    <t>2/A</t>
  </si>
  <si>
    <t>3/A</t>
  </si>
  <si>
    <t>celle</t>
  </si>
  <si>
    <t>di funzio-</t>
  </si>
  <si>
    <t>namento</t>
  </si>
  <si>
    <t>RITORNO</t>
  </si>
  <si>
    <t>per i</t>
  </si>
  <si>
    <t>1/R</t>
  </si>
  <si>
    <t>GOL</t>
  </si>
  <si>
    <t>fattiA</t>
  </si>
  <si>
    <t>subitiA</t>
  </si>
  <si>
    <t>fattiB</t>
  </si>
  <si>
    <t>subitiB</t>
  </si>
  <si>
    <t>fattiC</t>
  </si>
  <si>
    <t>subitiC</t>
  </si>
  <si>
    <t>2/R</t>
  </si>
  <si>
    <t>C18:23</t>
  </si>
  <si>
    <t>3/R</t>
  </si>
  <si>
    <t>C27:32</t>
  </si>
  <si>
    <t>NB.: Vengono segnati i SET PERSI, anche quando c'è PARITA' di punteggio (es.: 3 a 3, perchè si sono persi, appunto, 3 set).</t>
  </si>
  <si>
    <t>NON TENTARE DI CAMBIARE I PUNTEGGI O I NUMERI IN QUESTO RIQUADRO, PER NON ROVINARE IL PROGRAMMA.</t>
  </si>
  <si>
    <t>PUNTEGGI stile Oratorio</t>
  </si>
  <si>
    <t>CLASSIFICHE</t>
  </si>
  <si>
    <t>A 3 SQUADRE</t>
  </si>
  <si>
    <t xml:space="preserve">      P      A      R      T      I      T      E</t>
  </si>
  <si>
    <t>sottrae 0.50 (Espul) 0.25(Ammoniz) 1/1(Penalizz)</t>
  </si>
  <si>
    <t>per set vinti</t>
  </si>
  <si>
    <t>N°</t>
  </si>
  <si>
    <t>SQUADRE</t>
  </si>
  <si>
    <t>Punti per set</t>
  </si>
  <si>
    <t>Giocate</t>
  </si>
  <si>
    <t>Vinte</t>
  </si>
  <si>
    <t>Perse</t>
  </si>
  <si>
    <t>Paregg</t>
  </si>
  <si>
    <t>Casa</t>
  </si>
  <si>
    <t>Fuori casa</t>
  </si>
  <si>
    <t>Set persi</t>
  </si>
  <si>
    <t>Differ.Set</t>
  </si>
  <si>
    <t>Espuls.</t>
  </si>
  <si>
    <t>Ammoniz.</t>
  </si>
  <si>
    <t>Penalizz.</t>
  </si>
  <si>
    <t>Punti filtrati</t>
  </si>
  <si>
    <t xml:space="preserve">Punti </t>
  </si>
  <si>
    <t>Fuori.c</t>
  </si>
  <si>
    <t xml:space="preserve"> Set persi</t>
  </si>
  <si>
    <t xml:space="preserve">Arbitro 9: </t>
  </si>
  <si>
    <t xml:space="preserve">Arbitro 10: </t>
  </si>
  <si>
    <t xml:space="preserve">Arbitro 11: </t>
  </si>
  <si>
    <t xml:space="preserve">Arbitro 12: </t>
  </si>
  <si>
    <t>Aa</t>
  </si>
  <si>
    <t>Bb</t>
  </si>
  <si>
    <t>Cc</t>
  </si>
  <si>
    <t>Dd</t>
  </si>
  <si>
    <t>Ee</t>
  </si>
  <si>
    <t>Ff</t>
  </si>
  <si>
    <t>Gg</t>
  </si>
  <si>
    <t>Hh</t>
  </si>
  <si>
    <t>TORNEO FINALE A 3 CONCORRENTI</t>
  </si>
  <si>
    <t xml:space="preserve">SQUADRA 1        a 3 squadre        SQUADRA 2 </t>
  </si>
  <si>
    <t>CLASSIFICA</t>
  </si>
  <si>
    <t>Colonne da aggiornare manualmt.</t>
  </si>
  <si>
    <t>Per accedere alle colonne nascoste</t>
  </si>
  <si>
    <t>dove ci sono le formule necessarie</t>
  </si>
  <si>
    <t xml:space="preserve">al funzionamento, puntare sulle </t>
  </si>
  <si>
    <t>colonne R - AH: Formato&gt;Scoprire.</t>
  </si>
  <si>
    <t>Per ricoprire, puntare su S-AG,ecc.</t>
  </si>
  <si>
    <t xml:space="preserve">N O N   V A R I A R E     Q U E S T O    S E T T O R E  (E' automatico) </t>
  </si>
  <si>
    <t>CLASSIFICA: IN  FONDO.</t>
  </si>
  <si>
    <t>Lasciare   *    per le partite non disputate</t>
  </si>
  <si>
    <t>fatti</t>
  </si>
  <si>
    <t>subiti</t>
  </si>
  <si>
    <t>fattiD</t>
  </si>
  <si>
    <t>subitiD</t>
  </si>
  <si>
    <t>SETTORE DA</t>
  </si>
  <si>
    <t>NON UTILIZZARE</t>
  </si>
  <si>
    <t>A 4 SQUADRE</t>
  </si>
  <si>
    <t>sottrae 0.50 (Espul) 0.25(Ammon)1/1Penalizz.</t>
  </si>
  <si>
    <t xml:space="preserve">Punti per set </t>
  </si>
  <si>
    <t>Penalizz</t>
  </si>
  <si>
    <t xml:space="preserve">  </t>
  </si>
  <si>
    <t>Prima della STAMPA: ORDINARE (Z-A) in base ai Punti o in base ai Punti Filtrati,</t>
  </si>
  <si>
    <t>mettendo semplicemente il Puntatore su una casella sotto Punti o Punti Filtrati.</t>
  </si>
  <si>
    <t>Per ritornare indietro premi Annulla o Ordina (A-Z) puntando su un N° della colonna A.</t>
  </si>
  <si>
    <t>Attenzione: Non spostare Righe o Colonne.</t>
  </si>
  <si>
    <t>Mm</t>
  </si>
  <si>
    <t>Nn</t>
  </si>
  <si>
    <t>Oo</t>
  </si>
  <si>
    <t>Pp</t>
  </si>
  <si>
    <t>Qq</t>
  </si>
  <si>
    <t>Rr</t>
  </si>
  <si>
    <t>SQUADRA DUE</t>
  </si>
  <si>
    <t>Attenzione: NON TENTARE DI CAMBIARE I PUNTEGGI O I NUMERI IN QUESTO RIQUADRO, PER NON ROVINARE IL PROGRAMMA.</t>
  </si>
  <si>
    <t>Oltre la colonna "V"</t>
  </si>
  <si>
    <t>fino a AI le colonne sono</t>
  </si>
  <si>
    <t>"annerire" V, AL.</t>
  </si>
  <si>
    <t xml:space="preserve">MEMORIAL ……                                                       </t>
  </si>
  <si>
    <t>SQUADRA UNO          a 4 squadre</t>
  </si>
  <si>
    <t>Sport:</t>
  </si>
  <si>
    <t>Copyright Don Bosco Media Biettì   maria.ausilia@tin.it    338.2423659</t>
  </si>
  <si>
    <r>
      <rPr>
        <sz val="10"/>
        <color indexed="10"/>
        <rFont val="Arial"/>
        <family val="2"/>
      </rPr>
      <t>REGOLAMENTO:</t>
    </r>
    <r>
      <rPr>
        <sz val="10"/>
        <rFont val="Arial"/>
        <family val="2"/>
      </rPr>
      <t xml:space="preserve"> Nelle caselle colore arancio, </t>
    </r>
    <r>
      <rPr>
        <sz val="10"/>
        <color indexed="10"/>
        <rFont val="Arial"/>
        <family val="2"/>
      </rPr>
      <t>lasciare Asterisco * per le gare non disputate.</t>
    </r>
  </si>
  <si>
    <t>FOGLIO "MANUALE" PER GARE CON ELIMINAZIONE DIRETTA FINO A 16 + 16 (32) CONCORRENTI</t>
  </si>
  <si>
    <t xml:space="preserve">Copyright Don Bosco Media Biettì  </t>
  </si>
  <si>
    <t xml:space="preserve"> maria.ausilia@tin.it    338.2423659</t>
  </si>
  <si>
    <t xml:space="preserve">Copyright Don Bosco Media Biettì   </t>
  </si>
  <si>
    <t>maria.ausilia@tin.it    338.2423659</t>
  </si>
  <si>
    <t>Non è ammesso il pareggio, dato che è ad eliminazione diretta. Immettere i nuovi nomi solo nella colonna C (e confermare cambiando casella).</t>
  </si>
  <si>
    <r>
      <t xml:space="preserve">Selezionare la parte da stampare, annerendola. </t>
    </r>
    <r>
      <rPr>
        <sz val="10"/>
        <color indexed="10"/>
        <rFont val="Arial"/>
        <family val="2"/>
      </rPr>
      <t>Negli altri 3 fogli: foglio manuale e fogli con girone finale a 3 o a 4.</t>
    </r>
  </si>
  <si>
    <t>o a 1 vincitore nel girone a 8 (colonna O), ecc.</t>
  </si>
  <si>
    <t>SE SI VUOLE, INSERIRE ESPULSIONI, AMMONIZIONI E PENALIZZAZIONI.</t>
  </si>
  <si>
    <t>INSERIRE I RISULTATI, (LASCIANDO L'ASTERISCO * PER LE PARTITE NON DISPUTATE).</t>
  </si>
  <si>
    <t xml:space="preserve"> INSERIRE ESPULSIONI, AMMONIZIONI E PENALIZZAZIONI.</t>
  </si>
  <si>
    <t>CLASSIFICA IN FONDO.</t>
  </si>
  <si>
    <t>Categ.</t>
  </si>
  <si>
    <t>Juniores</t>
  </si>
  <si>
    <r>
      <t xml:space="preserve">Stampare tutto (o parte, selezionandolo, annerendolo) e, se non si è fatto prima, inserire i nomi MANUALMENTE su quelli in </t>
    </r>
    <r>
      <rPr>
        <sz val="10"/>
        <color indexed="23"/>
        <rFont val="Arial"/>
        <family val="2"/>
      </rPr>
      <t>"grigetto".</t>
    </r>
  </si>
  <si>
    <t>Tip Tap</t>
  </si>
  <si>
    <t>26 Aprile 2011, ore 11,00.</t>
  </si>
  <si>
    <t>2° gruppo</t>
  </si>
  <si>
    <t>3° gruppo</t>
  </si>
  <si>
    <t>4° gruppo</t>
  </si>
  <si>
    <t>Italia</t>
  </si>
  <si>
    <t>Lituania</t>
  </si>
  <si>
    <t>FOGLIO PER SORTEGGIO INIZIALE DELLA TESTA DI SERIE</t>
  </si>
  <si>
    <t xml:space="preserve">N.B. Si può usare solo un settore per arrivare, </t>
  </si>
  <si>
    <t>numero casuale&gt;</t>
  </si>
  <si>
    <t>Arbitro I:</t>
  </si>
  <si>
    <t>In una cella libera, punta e premi "canc". Poi COPIA MANUALMENTE i Num. nella cella gialla corrispondente.</t>
  </si>
  <si>
    <t xml:space="preserve">Categoria </t>
  </si>
  <si>
    <t>RICOPIARE MANUALMENTE IL N° CASUALE NELLA CASELLA GIALLA CORRISPONDENTE (per evitare che ad ogni invio cambi tutta la numerazione!)</t>
  </si>
  <si>
    <t>COPIA MANUALMT. IN B17</t>
  </si>
  <si>
    <t>COPIA IN F17</t>
  </si>
  <si>
    <t>COPIA IN J17</t>
  </si>
  <si>
    <t>COPIA IN N17</t>
  </si>
  <si>
    <t>Mettere in Ordine la Classifica:</t>
  </si>
  <si>
    <t>a</t>
  </si>
  <si>
    <t>b</t>
  </si>
  <si>
    <t>c</t>
  </si>
  <si>
    <t>Ping Pong</t>
  </si>
  <si>
    <t>Under 16</t>
  </si>
  <si>
    <t>Paladonbosco Canicattì</t>
  </si>
  <si>
    <t>Nov./Dic.2011, ore 17,00.</t>
  </si>
  <si>
    <t>GRUPPO a 8</t>
  </si>
  <si>
    <t>GRUPPO a 6</t>
  </si>
  <si>
    <t>GRUPPO a 5</t>
  </si>
  <si>
    <t>COPIA MANUALMT. IN B32</t>
  </si>
  <si>
    <t>COPIA IN F32</t>
  </si>
  <si>
    <t>COPIA IN J32</t>
  </si>
  <si>
    <t>COPIA IN N32</t>
  </si>
  <si>
    <t>COPIA MANUALMT. IN B44</t>
  </si>
  <si>
    <t>COPIA IN F44</t>
  </si>
  <si>
    <t>COPIA IN J44</t>
  </si>
  <si>
    <t>COPIA IN N44</t>
  </si>
  <si>
    <t>GRUPPO a 7</t>
  </si>
  <si>
    <t>COPIA MANUALMT. IN B57</t>
  </si>
  <si>
    <t>COPIA IN F57</t>
  </si>
  <si>
    <t>COPIA IN J57</t>
  </si>
  <si>
    <t>COPIA IN N57</t>
  </si>
  <si>
    <t>REGOLAMENTO: In questa pagina, si può fare il sorteggio iniziale per stabilire la Testa di Serie (Casella del Numero Casuale) per ogni gruppo di 8 o 5 o 6 o 7 concorrenti:</t>
  </si>
  <si>
    <t>FOGLIO PER GARE CON ELIMINAZIONE DIRETTA FINO A 4 GRUPPI DI 8 (32) CONCORRENTI</t>
  </si>
  <si>
    <t>Parziali&gt;</t>
  </si>
  <si>
    <t>Parziali: segnare es.: 1/0-1/1-2/1-2/2-2/3</t>
  </si>
  <si>
    <t>FOGLIO PER GARE CON ELIMINAZIONE DIRETTA FINO A 4 GRUPPI DI 5 (20) CONCORRENTI</t>
  </si>
  <si>
    <t>FOGLIO PER GARE CON ELIMINAZIONE DIRETTA FINO A 4 GRUPPI DI 6 (24) CONCORRENTI</t>
  </si>
  <si>
    <t>FOGLIO PER GARE CON ELIMINAZIONE DIRETTA FINO A 4 GRUPPI DI 7 (28) CONCORRENTI</t>
  </si>
  <si>
    <t>Arbitro L:</t>
  </si>
  <si>
    <t>Arbitro M:</t>
  </si>
  <si>
    <t xml:space="preserve">Selezionare la parte da stampare, annerendola. </t>
  </si>
  <si>
    <t>SORTEGGIO DELLA TESTA DI SERIE (con sistema "circolare" da 1 a 8 o 5 o 6 o 7).</t>
  </si>
  <si>
    <t>Puntare il mouse in una casella libera e premere "canc": cambieranno tutte le caselle del Numero Casuale. Notare i Num. per poi trascriverli.</t>
  </si>
  <si>
    <t xml:space="preserve">occhio alla scelta iniziale! Seguono il Gruppo a 5 (x4, cioè 20 conc.) che è preparato anche per 10 concorrenti: usare però la 2ª parte che è predisposta per il ripescaggio </t>
  </si>
  <si>
    <t>del migliore perdente. Lo stesso per il gruppo a 6 (fino a 24 concorr.) buono anche per 12; e per quello a 7 (fino a 28 concorr.) buono anche per 14. Buon lavoro.</t>
  </si>
  <si>
    <t xml:space="preserve">in tutta la pagina automaticamente. Il Gruppo a 8 (4 gruppi di 8 concorrenti) è quello più completo e si può usare anche per solo 4 concorrenti, o 8 oppure 16 o 32: </t>
  </si>
  <si>
    <t>Perdente colonna L (F) &gt;&gt;&gt;</t>
  </si>
  <si>
    <t>Perdente colonna L (G) &gt;&gt;&gt;</t>
  </si>
  <si>
    <t>Seconda parte: 10 concorr. + ripescaggio.</t>
  </si>
  <si>
    <t>Oppure  10 CONCORRENTI + RIPESCAGGIO</t>
  </si>
  <si>
    <t>Oppure  12 CONCORRENTI + RIPESCAGGIO</t>
  </si>
  <si>
    <t xml:space="preserve">Arbitro11: </t>
  </si>
  <si>
    <t xml:space="preserve">a 4 concor. </t>
  </si>
  <si>
    <t xml:space="preserve">a 8 concor. </t>
  </si>
  <si>
    <t xml:space="preserve">a 16 concor. </t>
  </si>
  <si>
    <t xml:space="preserve">a 32 concorrenti </t>
  </si>
  <si>
    <t>Arbitro A2:</t>
  </si>
  <si>
    <t>Arbitro B2:</t>
  </si>
  <si>
    <t>Arbitro E2:</t>
  </si>
  <si>
    <t>Arbitro C2:</t>
  </si>
  <si>
    <t>Arbitro D2:</t>
  </si>
  <si>
    <t>Arbitro F2:</t>
  </si>
  <si>
    <t>Arbitro G2:</t>
  </si>
  <si>
    <t>Non è ammesso il pareggio, dato che è ad eliminazione diretta. Al computer, immettere i nuovi nomi solo nella colonna C (e inviare).</t>
  </si>
  <si>
    <t>Perdente colonna L (H) &gt;&gt;&gt;</t>
  </si>
  <si>
    <t>Arbitro N:</t>
  </si>
  <si>
    <t>Perdente colonna L (I) &gt;&gt;&gt;</t>
  </si>
  <si>
    <t>Miglior perdente L (G,H,I)</t>
  </si>
  <si>
    <t xml:space="preserve">Arbitro 13: </t>
  </si>
  <si>
    <t xml:space="preserve">Arbitro 14: </t>
  </si>
  <si>
    <t>Ripescato</t>
  </si>
  <si>
    <t>ss</t>
  </si>
  <si>
    <t>cc</t>
  </si>
  <si>
    <t>aa</t>
  </si>
  <si>
    <t>Juve</t>
  </si>
  <si>
    <t>GIRONE FINALE A 4 CONCORRENTI</t>
  </si>
  <si>
    <t>Migliore colonna D (G,H) &gt;&gt;&gt;</t>
  </si>
  <si>
    <t>Sezione calcoli da non modificare.</t>
  </si>
  <si>
    <t>Se (G)-(H)-(I) hanno lo st. punteggio, anticipare uno spareggio</t>
  </si>
  <si>
    <t>Vincente SpareggioA</t>
  </si>
  <si>
    <t>SpareggioB:</t>
  </si>
  <si>
    <t>Vincente SpareggioB</t>
  </si>
  <si>
    <t>altrimenti ricopiare punteggio:</t>
  </si>
  <si>
    <t>Migliore perdente col. L &gt;&gt;</t>
  </si>
  <si>
    <t>Le altre pagine sono collegate con tali numeri: pagine a gruppi di 8 o 5 o 6 o 7. Nelle ultime due pagine, sono disposti i gironi completi a 3 o 4 finalisti.</t>
  </si>
  <si>
    <t>I nomi della colonna Concorrenti, sono solo indicativi e - nelle pagine di utilizzo (EliminazDiretta o Manuale), bisogna cambiarle con i nomi dei concorrenti: cambieranno</t>
  </si>
  <si>
    <t>ad es. ad 1 vincitore nel girone a 4 (colonna L),</t>
  </si>
  <si>
    <t>Ro</t>
  </si>
  <si>
    <r>
      <t xml:space="preserve">Selezionare la parte da stampare, annerendola. </t>
    </r>
    <r>
      <rPr>
        <sz val="10"/>
        <color indexed="10"/>
        <rFont val="Arial"/>
        <family val="2"/>
      </rPr>
      <t>Negli altri fogli: foglio manuale e fogli a 4 gruppi di 5 o 6 o 7 e fogli con girone finale a 3 o a 4.</t>
    </r>
  </si>
  <si>
    <t>Se il punteggio è uguale, vai allo Spareggio: segnare a mano,</t>
  </si>
  <si>
    <t>SpareggioA:</t>
  </si>
  <si>
    <t>Se (G)-(H)-(I) hanno lo stesso punteggio, anticipare uno spareggio</t>
  </si>
  <si>
    <t>Lo stesso dicasi per E74 ed E75, da ricopiare in J74 e J75.</t>
  </si>
  <si>
    <t>NB.: Può capitare che il risultato di E71 e E72 (Perdenti colonna L (G) e (H), sia uguale. In questo caso</t>
  </si>
  <si>
    <t>fare uno spareggio da segnare manualmente in J71 e J72. Quando invece il punteggio è differente bisogna</t>
  </si>
  <si>
    <t>NB.: Può capitare che il risultato di E60 e E61 (Perdenti colonna L (G) e (H), sia uguale. In questo caso</t>
  </si>
  <si>
    <t>fare uno spareggio da segnare manualmente in J60 e J61. Quando invece il punteggio è differente bisogna</t>
  </si>
  <si>
    <t>Lo stesso dicasi per E63 ed E64, da ricopiare in J63 e J64.</t>
  </si>
  <si>
    <t xml:space="preserve">VAI AL GIRONE </t>
  </si>
  <si>
    <t>FINALE A TRE</t>
  </si>
  <si>
    <t>Migliore perdente colonna L (F,G)&gt;</t>
  </si>
  <si>
    <t>NB.: Può capitare che il risultato di E5 e E56 (Perdenti colonna L (G) e (H), sia uguale. In questo caso</t>
  </si>
  <si>
    <t>fare uno spareggio da segnare manualmente in J55 e J56. Quando invece il punteggio è differente bisogna</t>
  </si>
  <si>
    <t xml:space="preserve">(Vedi Foglio </t>
  </si>
  <si>
    <t>Girone Finale 3).</t>
  </si>
  <si>
    <t>Solo per il Girone a 10:</t>
  </si>
  <si>
    <t>Girone a 20:</t>
  </si>
  <si>
    <t>2ª parte: 12 concorr. + Girone Finale 3</t>
  </si>
  <si>
    <t>Girone a 12 concorrenti:</t>
  </si>
  <si>
    <t>del Girone Finale 3.</t>
  </si>
  <si>
    <t>Per il Torneo a 12: usare la seconda parte e completare trascrivendo i 3 finalisti al Foglio del Girone Finale a 3.</t>
  </si>
  <si>
    <t>2ª parte: Girone a 14.</t>
  </si>
  <si>
    <t>Finali Girone a 14:vedi più sotto.</t>
  </si>
  <si>
    <t>Ripescato per il Girone a 14.</t>
  </si>
  <si>
    <t>Finale Girone a 14:</t>
  </si>
  <si>
    <t>Oppure 14 CONCORRENTI con RIPESCAGGIO</t>
  </si>
  <si>
    <t>Per il Girone finale a 14: usare la seconda parte e completare con il girone a 14 qui a fianco.</t>
  </si>
  <si>
    <t xml:space="preserve"> i vincitori della colonna O nel Foglio Girone Finale 4</t>
  </si>
  <si>
    <t>NB. Si può fare il Girone Finale a 4 trascrivendo</t>
  </si>
  <si>
    <t>&lt;&lt;Inserire i nomi sul giallo.</t>
  </si>
  <si>
    <t>Nap</t>
  </si>
  <si>
    <t>Mil</t>
  </si>
  <si>
    <t>Rom</t>
  </si>
  <si>
    <t>FOGLIO PER CAMPIONATO CON 3 SQUADRE e UN PUNTO PER SET</t>
  </si>
  <si>
    <t>FOGLIO PER CAMPIONATO CON 4 SQUADRE e UN PUNTO PER SET.</t>
  </si>
  <si>
    <t xml:space="preserve">Vai al Foglio Girone </t>
  </si>
  <si>
    <t>Finale a 3</t>
  </si>
  <si>
    <t>ESSENDO TRE I FINALISTI, SI PASSA AL GIRONE COMPLETO A 3, al foglio GIRONE FINALE 3.(Ricopierai i nomi in B,C-12 e 13).</t>
  </si>
  <si>
    <t>RICOPIARE SEMPRE il risultato di E55 e E56 in J55 e J56 per poter attivare gli automatismi successivi e finali.</t>
  </si>
  <si>
    <t>RICOPIARE SEMPRE il risultato (E60,61) in J60 e J61 per poter attivare gli automatismi successivi e finali.</t>
  </si>
  <si>
    <t>RICOPIARE SEMPRE il risultato di E71 e 72 in J71 e J72 per poter attivare gli automatismi successivi e finali.</t>
  </si>
  <si>
    <t>NB. Immettere i Nomi in colonna C (Concorrenti). Per il Girone a 12, usare la 2ª parte.</t>
  </si>
  <si>
    <t>NB. Immettere i Nomi in colonna C (Concorrenti). Per il Girone a 10 usare la 2ª parte.</t>
  </si>
  <si>
    <t>NB. Immettere i Nomi in colonna C (Concorrenti). Per il Girone a 14, usare la 2ª parte.</t>
  </si>
  <si>
    <t>ii</t>
  </si>
  <si>
    <t>Ll</t>
  </si>
  <si>
    <t>Trascrivi questi 3 finalisti al Foglio</t>
  </si>
  <si>
    <t>x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</si>
</sst>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00000"/>
    <numFmt numFmtId="173" formatCode=";;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6"/>
      <color indexed="56"/>
      <name val="Arial"/>
      <family val="2"/>
    </font>
    <font>
      <sz val="10"/>
      <color indexed="56"/>
      <name val="Arial"/>
      <family val="2"/>
    </font>
    <font>
      <sz val="10"/>
      <color indexed="55"/>
      <name val="Arial"/>
      <family val="2"/>
    </font>
    <font>
      <b/>
      <sz val="14"/>
      <color indexed="55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0"/>
      <color indexed="18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0" borderId="2" applyNumberFormat="0" applyFill="0" applyAlignment="0" applyProtection="0"/>
    <xf numFmtId="0" fontId="32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44" fontId="0" fillId="0" borderId="0" applyFont="0" applyFill="0" applyBorder="0" applyAlignment="0" applyProtection="0"/>
    <xf numFmtId="0" fontId="3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0" fontId="35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11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11" borderId="12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1" fillId="2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11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8" xfId="0" applyFont="1" applyFill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" fillId="22" borderId="12" xfId="0" applyFont="1" applyFill="1" applyBorder="1" applyAlignment="1">
      <alignment/>
    </xf>
    <xf numFmtId="0" fontId="0" fillId="11" borderId="12" xfId="0" applyFont="1" applyFill="1" applyBorder="1" applyAlignment="1">
      <alignment/>
    </xf>
    <xf numFmtId="0" fontId="12" fillId="22" borderId="21" xfId="0" applyFont="1" applyFill="1" applyBorder="1" applyAlignment="1">
      <alignment/>
    </xf>
    <xf numFmtId="0" fontId="12" fillId="22" borderId="22" xfId="0" applyFont="1" applyFill="1" applyBorder="1" applyAlignment="1">
      <alignment/>
    </xf>
    <xf numFmtId="0" fontId="0" fillId="11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23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16" borderId="0" xfId="0" applyFont="1" applyFill="1" applyAlignment="1">
      <alignment/>
    </xf>
    <xf numFmtId="0" fontId="8" fillId="0" borderId="0" xfId="0" applyFont="1" applyAlignment="1">
      <alignment/>
    </xf>
    <xf numFmtId="0" fontId="1" fillId="22" borderId="24" xfId="0" applyFont="1" applyFill="1" applyBorder="1" applyAlignment="1">
      <alignment/>
    </xf>
    <xf numFmtId="0" fontId="0" fillId="22" borderId="13" xfId="0" applyFill="1" applyBorder="1" applyAlignment="1">
      <alignment/>
    </xf>
    <xf numFmtId="0" fontId="0" fillId="24" borderId="13" xfId="0" applyFill="1" applyBorder="1" applyAlignment="1">
      <alignment/>
    </xf>
    <xf numFmtId="0" fontId="0" fillId="22" borderId="14" xfId="0" applyFill="1" applyBorder="1" applyAlignment="1">
      <alignment/>
    </xf>
    <xf numFmtId="0" fontId="0" fillId="16" borderId="0" xfId="0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1" xfId="0" applyFill="1" applyBorder="1" applyAlignment="1">
      <alignment/>
    </xf>
    <xf numFmtId="0" fontId="0" fillId="16" borderId="0" xfId="0" applyFill="1" applyAlignment="1">
      <alignment/>
    </xf>
    <xf numFmtId="0" fontId="0" fillId="16" borderId="0" xfId="0" applyFill="1" applyAlignment="1">
      <alignment/>
    </xf>
    <xf numFmtId="0" fontId="0" fillId="22" borderId="10" xfId="0" applyFill="1" applyBorder="1" applyAlignment="1">
      <alignment/>
    </xf>
    <xf numFmtId="0" fontId="0" fillId="22" borderId="25" xfId="0" applyFill="1" applyBorder="1" applyAlignment="1">
      <alignment/>
    </xf>
    <xf numFmtId="0" fontId="0" fillId="22" borderId="15" xfId="0" applyFill="1" applyBorder="1" applyAlignment="1">
      <alignment/>
    </xf>
    <xf numFmtId="0" fontId="8" fillId="22" borderId="15" xfId="0" applyFont="1" applyFill="1" applyBorder="1" applyAlignment="1">
      <alignment/>
    </xf>
    <xf numFmtId="0" fontId="0" fillId="22" borderId="16" xfId="0" applyFill="1" applyBorder="1" applyAlignment="1">
      <alignment/>
    </xf>
    <xf numFmtId="0" fontId="1" fillId="25" borderId="12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/>
    </xf>
    <xf numFmtId="0" fontId="0" fillId="24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13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9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15" xfId="0" applyFill="1" applyBorder="1" applyAlignment="1">
      <alignment/>
    </xf>
    <xf numFmtId="0" fontId="1" fillId="10" borderId="12" xfId="0" applyFont="1" applyFill="1" applyBorder="1" applyAlignment="1">
      <alignment/>
    </xf>
    <xf numFmtId="0" fontId="1" fillId="10" borderId="25" xfId="0" applyFont="1" applyFill="1" applyBorder="1" applyAlignment="1">
      <alignment/>
    </xf>
    <xf numFmtId="0" fontId="1" fillId="10" borderId="19" xfId="0" applyFont="1" applyFill="1" applyBorder="1" applyAlignment="1">
      <alignment/>
    </xf>
    <xf numFmtId="0" fontId="0" fillId="10" borderId="19" xfId="0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7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20" xfId="0" applyFill="1" applyBorder="1" applyAlignment="1">
      <alignment/>
    </xf>
    <xf numFmtId="14" fontId="0" fillId="24" borderId="18" xfId="0" applyNumberFormat="1" applyFill="1" applyBorder="1" applyAlignment="1">
      <alignment/>
    </xf>
    <xf numFmtId="0" fontId="0" fillId="7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8" xfId="0" applyFill="1" applyBorder="1" applyAlignment="1">
      <alignment/>
    </xf>
    <xf numFmtId="0" fontId="0" fillId="4" borderId="12" xfId="0" applyFill="1" applyBorder="1" applyAlignment="1">
      <alignment/>
    </xf>
    <xf numFmtId="0" fontId="0" fillId="27" borderId="12" xfId="0" applyFill="1" applyBorder="1" applyAlignment="1">
      <alignment/>
    </xf>
    <xf numFmtId="0" fontId="0" fillId="24" borderId="1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24" borderId="20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19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6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2" xfId="0" applyNumberFormat="1" applyFill="1" applyBorder="1" applyAlignment="1">
      <alignment/>
    </xf>
    <xf numFmtId="0" fontId="0" fillId="16" borderId="0" xfId="0" applyFill="1" applyAlignment="1">
      <alignment textRotation="90"/>
    </xf>
    <xf numFmtId="0" fontId="0" fillId="5" borderId="17" xfId="0" applyFill="1" applyBorder="1" applyAlignment="1">
      <alignment/>
    </xf>
    <xf numFmtId="0" fontId="1" fillId="10" borderId="10" xfId="0" applyFont="1" applyFill="1" applyBorder="1" applyAlignment="1">
      <alignment/>
    </xf>
    <xf numFmtId="0" fontId="0" fillId="10" borderId="25" xfId="0" applyFill="1" applyBorder="1" applyAlignment="1">
      <alignment/>
    </xf>
    <xf numFmtId="0" fontId="0" fillId="7" borderId="0" xfId="0" applyFill="1" applyAlignment="1">
      <alignment/>
    </xf>
    <xf numFmtId="0" fontId="0" fillId="7" borderId="29" xfId="0" applyFill="1" applyBorder="1" applyAlignment="1">
      <alignment/>
    </xf>
    <xf numFmtId="0" fontId="0" fillId="5" borderId="20" xfId="0" applyFill="1" applyBorder="1" applyAlignment="1">
      <alignment/>
    </xf>
    <xf numFmtId="14" fontId="0" fillId="24" borderId="14" xfId="0" applyNumberFormat="1" applyFill="1" applyBorder="1" applyAlignment="1">
      <alignment/>
    </xf>
    <xf numFmtId="16" fontId="0" fillId="5" borderId="12" xfId="0" applyNumberFormat="1" applyFill="1" applyBorder="1" applyAlignment="1">
      <alignment/>
    </xf>
    <xf numFmtId="0" fontId="0" fillId="5" borderId="10" xfId="0" applyNumberFormat="1" applyFill="1" applyBorder="1" applyAlignment="1">
      <alignment/>
    </xf>
    <xf numFmtId="0" fontId="0" fillId="5" borderId="12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8" borderId="0" xfId="0" applyFill="1" applyAlignment="1">
      <alignment/>
    </xf>
    <xf numFmtId="0" fontId="0" fillId="27" borderId="0" xfId="0" applyFill="1" applyAlignment="1">
      <alignment/>
    </xf>
    <xf numFmtId="0" fontId="0" fillId="10" borderId="24" xfId="0" applyFill="1" applyBorder="1" applyAlignment="1">
      <alignment/>
    </xf>
    <xf numFmtId="0" fontId="0" fillId="10" borderId="14" xfId="0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5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2" xfId="0" applyFill="1" applyBorder="1" applyAlignment="1">
      <alignment/>
    </xf>
    <xf numFmtId="0" fontId="0" fillId="4" borderId="12" xfId="0" applyFill="1" applyBorder="1" applyAlignment="1">
      <alignment horizontal="right"/>
    </xf>
    <xf numFmtId="0" fontId="0" fillId="7" borderId="15" xfId="0" applyNumberFormat="1" applyFill="1" applyBorder="1" applyAlignment="1">
      <alignment/>
    </xf>
    <xf numFmtId="0" fontId="0" fillId="7" borderId="20" xfId="0" applyNumberFormat="1" applyFill="1" applyBorder="1" applyAlignment="1">
      <alignment/>
    </xf>
    <xf numFmtId="0" fontId="0" fillId="7" borderId="16" xfId="0" applyNumberFormat="1" applyFill="1" applyBorder="1" applyAlignment="1">
      <alignment/>
    </xf>
    <xf numFmtId="0" fontId="0" fillId="24" borderId="20" xfId="0" applyNumberFormat="1" applyFill="1" applyBorder="1" applyAlignment="1">
      <alignment/>
    </xf>
    <xf numFmtId="0" fontId="0" fillId="7" borderId="20" xfId="0" applyNumberFormat="1" applyFill="1" applyBorder="1" applyAlignment="1">
      <alignment horizontal="center"/>
    </xf>
    <xf numFmtId="0" fontId="0" fillId="7" borderId="0" xfId="0" applyNumberFormat="1" applyFill="1" applyAlignment="1">
      <alignment/>
    </xf>
    <xf numFmtId="0" fontId="0" fillId="7" borderId="25" xfId="0" applyNumberFormat="1" applyFill="1" applyBorder="1" applyAlignment="1">
      <alignment/>
    </xf>
    <xf numFmtId="0" fontId="0" fillId="7" borderId="12" xfId="0" applyNumberFormat="1" applyFill="1" applyBorder="1" applyAlignment="1">
      <alignment/>
    </xf>
    <xf numFmtId="0" fontId="0" fillId="7" borderId="19" xfId="0" applyNumberFormat="1" applyFill="1" applyBorder="1" applyAlignment="1">
      <alignment/>
    </xf>
    <xf numFmtId="0" fontId="0" fillId="24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textRotation="90"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10" borderId="18" xfId="0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0" fillId="22" borderId="23" xfId="0" applyFont="1" applyFill="1" applyBorder="1" applyAlignment="1">
      <alignment/>
    </xf>
    <xf numFmtId="0" fontId="0" fillId="26" borderId="17" xfId="0" applyFill="1" applyBorder="1" applyAlignment="1">
      <alignment/>
    </xf>
    <xf numFmtId="0" fontId="0" fillId="10" borderId="12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2" borderId="26" xfId="0" applyFill="1" applyBorder="1" applyAlignment="1">
      <alignment/>
    </xf>
    <xf numFmtId="0" fontId="0" fillId="16" borderId="0" xfId="0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14" xfId="0" applyFill="1" applyBorder="1" applyAlignment="1">
      <alignment/>
    </xf>
    <xf numFmtId="0" fontId="0" fillId="0" borderId="0" xfId="0" applyNumberFormat="1" applyAlignment="1">
      <alignment/>
    </xf>
    <xf numFmtId="0" fontId="0" fillId="16" borderId="26" xfId="0" applyFill="1" applyBorder="1" applyAlignment="1">
      <alignment/>
    </xf>
    <xf numFmtId="0" fontId="0" fillId="16" borderId="16" xfId="0" applyFill="1" applyBorder="1" applyAlignment="1">
      <alignment/>
    </xf>
    <xf numFmtId="0" fontId="0" fillId="10" borderId="26" xfId="0" applyFill="1" applyBorder="1" applyAlignment="1">
      <alignment/>
    </xf>
    <xf numFmtId="0" fontId="0" fillId="4" borderId="12" xfId="0" applyNumberFormat="1" applyFill="1" applyBorder="1" applyAlignment="1">
      <alignment/>
    </xf>
    <xf numFmtId="0" fontId="0" fillId="16" borderId="0" xfId="0" applyNumberFormat="1" applyFill="1" applyBorder="1" applyAlignment="1">
      <alignment/>
    </xf>
    <xf numFmtId="0" fontId="0" fillId="24" borderId="19" xfId="0" applyNumberFormat="1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0" xfId="0" applyNumberFormat="1" applyFill="1" applyAlignment="1">
      <alignment/>
    </xf>
    <xf numFmtId="0" fontId="0" fillId="17" borderId="0" xfId="0" applyFill="1" applyAlignment="1">
      <alignment/>
    </xf>
    <xf numFmtId="0" fontId="0" fillId="15" borderId="20" xfId="0" applyNumberFormat="1" applyFill="1" applyBorder="1" applyAlignment="1">
      <alignment/>
    </xf>
    <xf numFmtId="0" fontId="0" fillId="15" borderId="12" xfId="0" applyNumberFormat="1" applyFill="1" applyBorder="1" applyAlignment="1">
      <alignment/>
    </xf>
    <xf numFmtId="0" fontId="1" fillId="10" borderId="19" xfId="0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12" fillId="22" borderId="10" xfId="0" applyFont="1" applyFill="1" applyBorder="1" applyAlignment="1">
      <alignment/>
    </xf>
    <xf numFmtId="0" fontId="0" fillId="0" borderId="21" xfId="0" applyFont="1" applyBorder="1" applyAlignment="1">
      <alignment/>
    </xf>
    <xf numFmtId="0" fontId="19" fillId="8" borderId="19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19" fillId="2" borderId="19" xfId="0" applyFont="1" applyFill="1" applyBorder="1" applyAlignment="1">
      <alignment/>
    </xf>
    <xf numFmtId="0" fontId="18" fillId="8" borderId="25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5" fillId="0" borderId="0" xfId="0" applyFont="1" applyAlignment="1">
      <alignment/>
    </xf>
    <xf numFmtId="0" fontId="15" fillId="6" borderId="14" xfId="0" applyFont="1" applyFill="1" applyBorder="1" applyAlignment="1">
      <alignment/>
    </xf>
    <xf numFmtId="0" fontId="15" fillId="24" borderId="12" xfId="0" applyFont="1" applyFill="1" applyBorder="1" applyAlignment="1">
      <alignment/>
    </xf>
    <xf numFmtId="0" fontId="15" fillId="6" borderId="16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6" fillId="24" borderId="12" xfId="0" applyFont="1" applyFill="1" applyBorder="1" applyAlignment="1">
      <alignment/>
    </xf>
    <xf numFmtId="0" fontId="18" fillId="6" borderId="12" xfId="0" applyFont="1" applyFill="1" applyBorder="1" applyAlignment="1">
      <alignment/>
    </xf>
    <xf numFmtId="0" fontId="18" fillId="8" borderId="10" xfId="0" applyFont="1" applyFill="1" applyBorder="1" applyAlignment="1">
      <alignment/>
    </xf>
    <xf numFmtId="0" fontId="19" fillId="8" borderId="13" xfId="0" applyFont="1" applyFill="1" applyBorder="1" applyAlignment="1">
      <alignment/>
    </xf>
    <xf numFmtId="0" fontId="19" fillId="8" borderId="14" xfId="0" applyFont="1" applyFill="1" applyBorder="1" applyAlignment="1">
      <alignment/>
    </xf>
    <xf numFmtId="0" fontId="19" fillId="0" borderId="0" xfId="0" applyFont="1" applyAlignment="1">
      <alignment/>
    </xf>
    <xf numFmtId="0" fontId="18" fillId="6" borderId="10" xfId="0" applyFont="1" applyFill="1" applyBorder="1" applyAlignment="1">
      <alignment/>
    </xf>
    <xf numFmtId="0" fontId="19" fillId="8" borderId="25" xfId="0" applyFont="1" applyFill="1" applyBorder="1" applyAlignment="1">
      <alignment/>
    </xf>
    <xf numFmtId="0" fontId="20" fillId="8" borderId="10" xfId="0" applyFont="1" applyFill="1" applyBorder="1" applyAlignment="1">
      <alignment/>
    </xf>
    <xf numFmtId="0" fontId="20" fillId="8" borderId="13" xfId="0" applyFont="1" applyFill="1" applyBorder="1" applyAlignment="1">
      <alignment/>
    </xf>
    <xf numFmtId="0" fontId="20" fillId="8" borderId="25" xfId="0" applyFont="1" applyFill="1" applyBorder="1" applyAlignment="1">
      <alignment/>
    </xf>
    <xf numFmtId="0" fontId="0" fillId="22" borderId="12" xfId="0" applyFill="1" applyBorder="1" applyAlignment="1">
      <alignment/>
    </xf>
    <xf numFmtId="0" fontId="13" fillId="10" borderId="10" xfId="0" applyFont="1" applyFill="1" applyBorder="1" applyAlignment="1">
      <alignment/>
    </xf>
    <xf numFmtId="0" fontId="13" fillId="10" borderId="25" xfId="0" applyFont="1" applyFill="1" applyBorder="1" applyAlignment="1">
      <alignment/>
    </xf>
    <xf numFmtId="0" fontId="14" fillId="10" borderId="25" xfId="0" applyFont="1" applyFill="1" applyBorder="1" applyAlignment="1">
      <alignment/>
    </xf>
    <xf numFmtId="0" fontId="14" fillId="10" borderId="19" xfId="0" applyFont="1" applyFill="1" applyBorder="1" applyAlignment="1">
      <alignment/>
    </xf>
    <xf numFmtId="0" fontId="18" fillId="8" borderId="13" xfId="0" applyFont="1" applyFill="1" applyBorder="1" applyAlignment="1">
      <alignment/>
    </xf>
    <xf numFmtId="0" fontId="0" fillId="27" borderId="12" xfId="0" applyFont="1" applyFill="1" applyBorder="1" applyAlignment="1">
      <alignment/>
    </xf>
    <xf numFmtId="0" fontId="4" fillId="0" borderId="0" xfId="0" applyFont="1" applyAlignment="1">
      <alignment/>
    </xf>
    <xf numFmtId="0" fontId="9" fillId="22" borderId="22" xfId="0" applyFont="1" applyFill="1" applyBorder="1" applyAlignment="1">
      <alignment/>
    </xf>
    <xf numFmtId="0" fontId="9" fillId="22" borderId="30" xfId="0" applyFont="1" applyFill="1" applyBorder="1" applyAlignment="1">
      <alignment/>
    </xf>
    <xf numFmtId="0" fontId="9" fillId="0" borderId="0" xfId="0" applyFont="1" applyAlignment="1">
      <alignment/>
    </xf>
    <xf numFmtId="0" fontId="0" fillId="23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23" borderId="18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19" xfId="0" applyFill="1" applyBorder="1" applyAlignment="1">
      <alignment/>
    </xf>
    <xf numFmtId="0" fontId="0" fillId="11" borderId="18" xfId="0" applyFill="1" applyBorder="1" applyAlignment="1">
      <alignment/>
    </xf>
    <xf numFmtId="0" fontId="0" fillId="6" borderId="11" xfId="0" applyFill="1" applyBorder="1" applyAlignment="1">
      <alignment/>
    </xf>
    <xf numFmtId="0" fontId="0" fillId="11" borderId="20" xfId="0" applyFill="1" applyBorder="1" applyAlignment="1">
      <alignment/>
    </xf>
    <xf numFmtId="0" fontId="1" fillId="16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4" borderId="24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22" fillId="4" borderId="2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11" borderId="18" xfId="0" applyFont="1" applyFill="1" applyBorder="1" applyAlignment="1">
      <alignment/>
    </xf>
    <xf numFmtId="0" fontId="0" fillId="23" borderId="20" xfId="0" applyFill="1" applyBorder="1" applyAlignment="1">
      <alignment/>
    </xf>
    <xf numFmtId="0" fontId="15" fillId="6" borderId="11" xfId="0" applyFont="1" applyFill="1" applyBorder="1" applyAlignment="1">
      <alignment/>
    </xf>
    <xf numFmtId="0" fontId="15" fillId="16" borderId="25" xfId="0" applyFont="1" applyFill="1" applyBorder="1" applyAlignment="1">
      <alignment/>
    </xf>
    <xf numFmtId="0" fontId="15" fillId="16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2" borderId="31" xfId="0" applyFont="1" applyFill="1" applyBorder="1" applyAlignment="1">
      <alignment/>
    </xf>
    <xf numFmtId="0" fontId="0" fillId="27" borderId="24" xfId="0" applyFon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22" fillId="27" borderId="26" xfId="0" applyFont="1" applyFill="1" applyBorder="1" applyAlignment="1">
      <alignment/>
    </xf>
    <xf numFmtId="0" fontId="0" fillId="27" borderId="15" xfId="0" applyFill="1" applyBorder="1" applyAlignment="1">
      <alignment/>
    </xf>
    <xf numFmtId="1" fontId="9" fillId="24" borderId="20" xfId="0" applyNumberFormat="1" applyFont="1" applyFill="1" applyBorder="1" applyAlignment="1">
      <alignment horizontal="center"/>
    </xf>
    <xf numFmtId="0" fontId="12" fillId="22" borderId="32" xfId="0" applyFont="1" applyFill="1" applyBorder="1" applyAlignment="1">
      <alignment/>
    </xf>
    <xf numFmtId="0" fontId="12" fillId="22" borderId="33" xfId="0" applyFont="1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9" xfId="0" applyFill="1" applyBorder="1" applyAlignment="1">
      <alignment/>
    </xf>
    <xf numFmtId="0" fontId="9" fillId="24" borderId="20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5" fillId="22" borderId="21" xfId="0" applyFont="1" applyFill="1" applyBorder="1" applyAlignment="1">
      <alignment/>
    </xf>
    <xf numFmtId="0" fontId="1" fillId="10" borderId="12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1" fontId="21" fillId="10" borderId="34" xfId="0" applyNumberFormat="1" applyFont="1" applyFill="1" applyBorder="1" applyAlignment="1">
      <alignment horizontal="center"/>
    </xf>
    <xf numFmtId="0" fontId="0" fillId="22" borderId="20" xfId="0" applyFont="1" applyFill="1" applyBorder="1" applyAlignment="1">
      <alignment/>
    </xf>
    <xf numFmtId="0" fontId="0" fillId="22" borderId="24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11" xfId="0" applyFill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33" xfId="0" applyFill="1" applyBorder="1" applyAlignment="1">
      <alignment/>
    </xf>
    <xf numFmtId="0" fontId="0" fillId="27" borderId="35" xfId="0" applyFill="1" applyBorder="1" applyAlignment="1">
      <alignment/>
    </xf>
    <xf numFmtId="0" fontId="0" fillId="27" borderId="36" xfId="0" applyFill="1" applyBorder="1" applyAlignment="1">
      <alignment/>
    </xf>
    <xf numFmtId="0" fontId="0" fillId="27" borderId="37" xfId="0" applyFill="1" applyBorder="1" applyAlignment="1">
      <alignment/>
    </xf>
    <xf numFmtId="0" fontId="0" fillId="27" borderId="38" xfId="0" applyFill="1" applyBorder="1" applyAlignment="1">
      <alignment/>
    </xf>
    <xf numFmtId="0" fontId="0" fillId="15" borderId="0" xfId="0" applyFill="1" applyAlignment="1">
      <alignment/>
    </xf>
    <xf numFmtId="0" fontId="1" fillId="22" borderId="35" xfId="0" applyFont="1" applyFill="1" applyBorder="1" applyAlignment="1">
      <alignment/>
    </xf>
    <xf numFmtId="0" fontId="26" fillId="28" borderId="0" xfId="0" applyFont="1" applyFill="1" applyAlignment="1">
      <alignment/>
    </xf>
    <xf numFmtId="0" fontId="9" fillId="22" borderId="33" xfId="0" applyFont="1" applyFill="1" applyBorder="1" applyAlignment="1">
      <alignment/>
    </xf>
    <xf numFmtId="0" fontId="9" fillId="22" borderId="35" xfId="0" applyFont="1" applyFill="1" applyBorder="1" applyAlignment="1">
      <alignment/>
    </xf>
    <xf numFmtId="0" fontId="0" fillId="4" borderId="10" xfId="0" applyFill="1" applyBorder="1" applyAlignment="1">
      <alignment horizontal="right"/>
    </xf>
    <xf numFmtId="0" fontId="0" fillId="2" borderId="2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0" fillId="4" borderId="26" xfId="0" applyFill="1" applyBorder="1" applyAlignment="1">
      <alignment horizontal="right"/>
    </xf>
    <xf numFmtId="0" fontId="0" fillId="4" borderId="26" xfId="0" applyFill="1" applyBorder="1" applyAlignment="1">
      <alignment/>
    </xf>
    <xf numFmtId="0" fontId="0" fillId="0" borderId="37" xfId="0" applyBorder="1" applyAlignment="1">
      <alignment/>
    </xf>
    <xf numFmtId="0" fontId="0" fillId="23" borderId="39" xfId="0" applyFill="1" applyBorder="1" applyAlignment="1">
      <alignment/>
    </xf>
    <xf numFmtId="0" fontId="0" fillId="11" borderId="39" xfId="0" applyFont="1" applyFill="1" applyBorder="1" applyAlignment="1">
      <alignment/>
    </xf>
    <xf numFmtId="0" fontId="0" fillId="6" borderId="37" xfId="0" applyFill="1" applyBorder="1" applyAlignment="1">
      <alignment/>
    </xf>
    <xf numFmtId="0" fontId="0" fillId="6" borderId="40" xfId="0" applyFill="1" applyBorder="1" applyAlignment="1">
      <alignment/>
    </xf>
    <xf numFmtId="0" fontId="0" fillId="0" borderId="40" xfId="0" applyBorder="1" applyAlignment="1">
      <alignment/>
    </xf>
    <xf numFmtId="0" fontId="24" fillId="0" borderId="0" xfId="0" applyFont="1" applyAlignment="1">
      <alignment/>
    </xf>
    <xf numFmtId="0" fontId="24" fillId="4" borderId="10" xfId="0" applyFont="1" applyFill="1" applyBorder="1" applyAlignment="1">
      <alignment/>
    </xf>
    <xf numFmtId="0" fontId="24" fillId="23" borderId="20" xfId="0" applyFont="1" applyFill="1" applyBorder="1" applyAlignment="1">
      <alignment/>
    </xf>
    <xf numFmtId="0" fontId="24" fillId="6" borderId="23" xfId="0" applyFont="1" applyFill="1" applyBorder="1" applyAlignment="1">
      <alignment horizontal="left"/>
    </xf>
    <xf numFmtId="0" fontId="24" fillId="23" borderId="12" xfId="0" applyFont="1" applyFill="1" applyBorder="1" applyAlignment="1">
      <alignment/>
    </xf>
    <xf numFmtId="0" fontId="24" fillId="23" borderId="39" xfId="0" applyFont="1" applyFill="1" applyBorder="1" applyAlignment="1">
      <alignment/>
    </xf>
    <xf numFmtId="0" fontId="24" fillId="4" borderId="26" xfId="0" applyFont="1" applyFill="1" applyBorder="1" applyAlignment="1">
      <alignment/>
    </xf>
    <xf numFmtId="0" fontId="24" fillId="23" borderId="18" xfId="0" applyFont="1" applyFill="1" applyBorder="1" applyAlignment="1">
      <alignment/>
    </xf>
    <xf numFmtId="0" fontId="24" fillId="23" borderId="12" xfId="0" applyFont="1" applyFill="1" applyBorder="1" applyAlignment="1">
      <alignment/>
    </xf>
    <xf numFmtId="0" fontId="24" fillId="6" borderId="23" xfId="0" applyFont="1" applyFill="1" applyBorder="1" applyAlignment="1">
      <alignment horizontal="left"/>
    </xf>
    <xf numFmtId="0" fontId="24" fillId="4" borderId="10" xfId="0" applyFont="1" applyFill="1" applyBorder="1" applyAlignment="1">
      <alignment/>
    </xf>
    <xf numFmtId="0" fontId="24" fillId="23" borderId="18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4" borderId="23" xfId="0" applyFont="1" applyFill="1" applyBorder="1" applyAlignment="1">
      <alignment horizontal="left"/>
    </xf>
    <xf numFmtId="1" fontId="1" fillId="10" borderId="12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7" borderId="13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11" borderId="10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6" xfId="0" applyFill="1" applyBorder="1" applyAlignment="1">
      <alignment/>
    </xf>
    <xf numFmtId="0" fontId="0" fillId="27" borderId="26" xfId="0" applyFont="1" applyFill="1" applyBorder="1" applyAlignment="1">
      <alignment/>
    </xf>
    <xf numFmtId="0" fontId="0" fillId="27" borderId="14" xfId="0" applyFont="1" applyFill="1" applyBorder="1" applyAlignment="1">
      <alignment/>
    </xf>
    <xf numFmtId="0" fontId="0" fillId="27" borderId="15" xfId="0" applyFont="1" applyFill="1" applyBorder="1" applyAlignment="1">
      <alignment/>
    </xf>
    <xf numFmtId="0" fontId="0" fillId="27" borderId="16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2" borderId="18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19" xfId="0" applyFill="1" applyBorder="1" applyAlignment="1">
      <alignment/>
    </xf>
    <xf numFmtId="0" fontId="0" fillId="16" borderId="37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8" borderId="10" xfId="0" applyFont="1" applyFill="1" applyBorder="1" applyAlignment="1">
      <alignment/>
    </xf>
    <xf numFmtId="0" fontId="4" fillId="8" borderId="25" xfId="0" applyFont="1" applyFill="1" applyBorder="1" applyAlignment="1">
      <alignment/>
    </xf>
    <xf numFmtId="0" fontId="4" fillId="8" borderId="19" xfId="0" applyFont="1" applyFill="1" applyBorder="1" applyAlignment="1">
      <alignment/>
    </xf>
    <xf numFmtId="0" fontId="4" fillId="8" borderId="14" xfId="0" applyFont="1" applyFill="1" applyBorder="1" applyAlignment="1">
      <alignment/>
    </xf>
    <xf numFmtId="0" fontId="9" fillId="22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0" xfId="0" applyFill="1" applyBorder="1" applyAlignment="1">
      <alignment/>
    </xf>
    <xf numFmtId="0" fontId="9" fillId="22" borderId="0" xfId="0" applyFont="1" applyFill="1" applyBorder="1" applyAlignment="1">
      <alignment/>
    </xf>
    <xf numFmtId="0" fontId="8" fillId="22" borderId="41" xfId="0" applyFont="1" applyFill="1" applyBorder="1" applyAlignment="1">
      <alignment/>
    </xf>
    <xf numFmtId="0" fontId="8" fillId="22" borderId="42" xfId="0" applyFont="1" applyFill="1" applyBorder="1" applyAlignment="1">
      <alignment/>
    </xf>
    <xf numFmtId="0" fontId="4" fillId="22" borderId="42" xfId="0" applyFont="1" applyFill="1" applyBorder="1" applyAlignment="1">
      <alignment/>
    </xf>
    <xf numFmtId="0" fontId="0" fillId="22" borderId="43" xfId="0" applyFill="1" applyBorder="1" applyAlignment="1">
      <alignment/>
    </xf>
    <xf numFmtId="0" fontId="0" fillId="17" borderId="37" xfId="0" applyFill="1" applyBorder="1" applyAlignment="1">
      <alignment/>
    </xf>
    <xf numFmtId="0" fontId="0" fillId="17" borderId="37" xfId="0" applyFont="1" applyFill="1" applyBorder="1" applyAlignment="1">
      <alignment horizontal="center"/>
    </xf>
    <xf numFmtId="0" fontId="0" fillId="17" borderId="40" xfId="0" applyFill="1" applyBorder="1" applyAlignment="1">
      <alignment/>
    </xf>
    <xf numFmtId="0" fontId="0" fillId="23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24" xfId="0" applyBorder="1" applyAlignment="1">
      <alignment/>
    </xf>
    <xf numFmtId="0" fontId="0" fillId="4" borderId="10" xfId="0" applyFill="1" applyBorder="1" applyAlignment="1">
      <alignment horizontal="left"/>
    </xf>
    <xf numFmtId="0" fontId="10" fillId="7" borderId="12" xfId="0" applyFont="1" applyFill="1" applyBorder="1" applyAlignment="1">
      <alignment/>
    </xf>
    <xf numFmtId="0" fontId="10" fillId="7" borderId="20" xfId="0" applyFont="1" applyFill="1" applyBorder="1" applyAlignment="1">
      <alignment/>
    </xf>
    <xf numFmtId="0" fontId="9" fillId="22" borderId="36" xfId="0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22" fillId="27" borderId="10" xfId="0" applyFont="1" applyFill="1" applyBorder="1" applyAlignment="1">
      <alignment/>
    </xf>
    <xf numFmtId="0" fontId="22" fillId="27" borderId="25" xfId="0" applyFont="1" applyFill="1" applyBorder="1" applyAlignment="1">
      <alignment/>
    </xf>
    <xf numFmtId="0" fontId="22" fillId="27" borderId="19" xfId="0" applyFont="1" applyFill="1" applyBorder="1" applyAlignment="1">
      <alignment/>
    </xf>
    <xf numFmtId="0" fontId="4" fillId="8" borderId="24" xfId="0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22" borderId="17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27" borderId="23" xfId="0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7" fillId="16" borderId="0" xfId="0" applyFont="1" applyFill="1" applyAlignment="1">
      <alignment/>
    </xf>
    <xf numFmtId="0" fontId="27" fillId="16" borderId="16" xfId="0" applyFont="1" applyFill="1" applyBorder="1" applyAlignment="1">
      <alignment/>
    </xf>
    <xf numFmtId="0" fontId="27" fillId="16" borderId="0" xfId="0" applyFont="1" applyFill="1" applyAlignment="1">
      <alignment/>
    </xf>
    <xf numFmtId="0" fontId="27" fillId="16" borderId="10" xfId="0" applyFont="1" applyFill="1" applyBorder="1" applyAlignment="1">
      <alignment/>
    </xf>
    <xf numFmtId="0" fontId="27" fillId="16" borderId="25" xfId="0" applyFont="1" applyFill="1" applyBorder="1" applyAlignment="1">
      <alignment/>
    </xf>
    <xf numFmtId="0" fontId="27" fillId="16" borderId="19" xfId="0" applyFont="1" applyFill="1" applyBorder="1" applyAlignment="1">
      <alignment/>
    </xf>
    <xf numFmtId="0" fontId="27" fillId="16" borderId="24" xfId="0" applyFont="1" applyFill="1" applyBorder="1" applyAlignment="1">
      <alignment/>
    </xf>
    <xf numFmtId="0" fontId="27" fillId="16" borderId="13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1" xfId="0" applyFill="1" applyBorder="1" applyAlignment="1">
      <alignment/>
    </xf>
    <xf numFmtId="0" fontId="27" fillId="16" borderId="14" xfId="0" applyFont="1" applyFill="1" applyBorder="1" applyAlignment="1">
      <alignment/>
    </xf>
    <xf numFmtId="0" fontId="27" fillId="16" borderId="26" xfId="0" applyFont="1" applyFill="1" applyBorder="1" applyAlignment="1">
      <alignment/>
    </xf>
    <xf numFmtId="0" fontId="27" fillId="16" borderId="15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1" fillId="24" borderId="14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86</xdr:row>
      <xdr:rowOff>0</xdr:rowOff>
    </xdr:from>
    <xdr:to>
      <xdr:col>9</xdr:col>
      <xdr:colOff>9525</xdr:colOff>
      <xdr:row>93</xdr:row>
      <xdr:rowOff>85725</xdr:rowOff>
    </xdr:to>
    <xdr:pic>
      <xdr:nvPicPr>
        <xdr:cNvPr id="1" name="Picture 21" descr="DB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3925550"/>
          <a:ext cx="3124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9</xdr:row>
      <xdr:rowOff>28575</xdr:rowOff>
    </xdr:from>
    <xdr:to>
      <xdr:col>7</xdr:col>
      <xdr:colOff>314325</xdr:colOff>
      <xdr:row>11</xdr:row>
      <xdr:rowOff>114300</xdr:rowOff>
    </xdr:to>
    <xdr:sp>
      <xdr:nvSpPr>
        <xdr:cNvPr id="1" name="Parentesi graffa chiusa 1"/>
        <xdr:cNvSpPr>
          <a:spLocks/>
        </xdr:cNvSpPr>
      </xdr:nvSpPr>
      <xdr:spPr>
        <a:xfrm>
          <a:off x="4581525" y="1352550"/>
          <a:ext cx="190500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314325</xdr:colOff>
      <xdr:row>15</xdr:row>
      <xdr:rowOff>104775</xdr:rowOff>
    </xdr:to>
    <xdr:sp>
      <xdr:nvSpPr>
        <xdr:cNvPr id="2" name="Parentesi graffa chiusa 2"/>
        <xdr:cNvSpPr>
          <a:spLocks/>
        </xdr:cNvSpPr>
      </xdr:nvSpPr>
      <xdr:spPr>
        <a:xfrm>
          <a:off x="4581525" y="1924050"/>
          <a:ext cx="190500" cy="361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17</xdr:row>
      <xdr:rowOff>28575</xdr:rowOff>
    </xdr:from>
    <xdr:to>
      <xdr:col>7</xdr:col>
      <xdr:colOff>314325</xdr:colOff>
      <xdr:row>19</xdr:row>
      <xdr:rowOff>95250</xdr:rowOff>
    </xdr:to>
    <xdr:sp>
      <xdr:nvSpPr>
        <xdr:cNvPr id="3" name="Parentesi graffa chiusa 3"/>
        <xdr:cNvSpPr>
          <a:spLocks/>
        </xdr:cNvSpPr>
      </xdr:nvSpPr>
      <xdr:spPr>
        <a:xfrm>
          <a:off x="4581525" y="2495550"/>
          <a:ext cx="190500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21</xdr:row>
      <xdr:rowOff>28575</xdr:rowOff>
    </xdr:from>
    <xdr:to>
      <xdr:col>7</xdr:col>
      <xdr:colOff>314325</xdr:colOff>
      <xdr:row>23</xdr:row>
      <xdr:rowOff>114300</xdr:rowOff>
    </xdr:to>
    <xdr:sp>
      <xdr:nvSpPr>
        <xdr:cNvPr id="4" name="Parentesi graffa chiusa 4"/>
        <xdr:cNvSpPr>
          <a:spLocks/>
        </xdr:cNvSpPr>
      </xdr:nvSpPr>
      <xdr:spPr>
        <a:xfrm>
          <a:off x="4581525" y="3067050"/>
          <a:ext cx="190500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28575</xdr:rowOff>
    </xdr:from>
    <xdr:to>
      <xdr:col>7</xdr:col>
      <xdr:colOff>314325</xdr:colOff>
      <xdr:row>27</xdr:row>
      <xdr:rowOff>104775</xdr:rowOff>
    </xdr:to>
    <xdr:sp>
      <xdr:nvSpPr>
        <xdr:cNvPr id="5" name="Parentesi graffa chiusa 5"/>
        <xdr:cNvSpPr>
          <a:spLocks/>
        </xdr:cNvSpPr>
      </xdr:nvSpPr>
      <xdr:spPr>
        <a:xfrm>
          <a:off x="4581525" y="3676650"/>
          <a:ext cx="190500" cy="361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29</xdr:row>
      <xdr:rowOff>28575</xdr:rowOff>
    </xdr:from>
    <xdr:to>
      <xdr:col>7</xdr:col>
      <xdr:colOff>314325</xdr:colOff>
      <xdr:row>31</xdr:row>
      <xdr:rowOff>95250</xdr:rowOff>
    </xdr:to>
    <xdr:sp>
      <xdr:nvSpPr>
        <xdr:cNvPr id="6" name="Parentesi graffa chiusa 6"/>
        <xdr:cNvSpPr>
          <a:spLocks/>
        </xdr:cNvSpPr>
      </xdr:nvSpPr>
      <xdr:spPr>
        <a:xfrm>
          <a:off x="4581525" y="4248150"/>
          <a:ext cx="190500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28575</xdr:rowOff>
    </xdr:from>
    <xdr:to>
      <xdr:col>7</xdr:col>
      <xdr:colOff>314325</xdr:colOff>
      <xdr:row>35</xdr:row>
      <xdr:rowOff>95250</xdr:rowOff>
    </xdr:to>
    <xdr:sp>
      <xdr:nvSpPr>
        <xdr:cNvPr id="7" name="Parentesi graffa chiusa 7"/>
        <xdr:cNvSpPr>
          <a:spLocks/>
        </xdr:cNvSpPr>
      </xdr:nvSpPr>
      <xdr:spPr>
        <a:xfrm>
          <a:off x="4581525" y="4819650"/>
          <a:ext cx="190500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10</xdr:row>
      <xdr:rowOff>28575</xdr:rowOff>
    </xdr:from>
    <xdr:to>
      <xdr:col>10</xdr:col>
      <xdr:colOff>285750</xdr:colOff>
      <xdr:row>14</xdr:row>
      <xdr:rowOff>133350</xdr:rowOff>
    </xdr:to>
    <xdr:sp>
      <xdr:nvSpPr>
        <xdr:cNvPr id="8" name="Parentesi graffa chiusa 8"/>
        <xdr:cNvSpPr>
          <a:spLocks/>
        </xdr:cNvSpPr>
      </xdr:nvSpPr>
      <xdr:spPr>
        <a:xfrm>
          <a:off x="5857875" y="1495425"/>
          <a:ext cx="190500" cy="6762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18</xdr:row>
      <xdr:rowOff>9525</xdr:rowOff>
    </xdr:from>
    <xdr:to>
      <xdr:col>10</xdr:col>
      <xdr:colOff>285750</xdr:colOff>
      <xdr:row>22</xdr:row>
      <xdr:rowOff>114300</xdr:rowOff>
    </xdr:to>
    <xdr:sp>
      <xdr:nvSpPr>
        <xdr:cNvPr id="9" name="Parentesi graffa chiusa 9"/>
        <xdr:cNvSpPr>
          <a:spLocks/>
        </xdr:cNvSpPr>
      </xdr:nvSpPr>
      <xdr:spPr>
        <a:xfrm>
          <a:off x="5895975" y="2619375"/>
          <a:ext cx="152400" cy="6762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47625</xdr:rowOff>
    </xdr:from>
    <xdr:to>
      <xdr:col>10</xdr:col>
      <xdr:colOff>285750</xdr:colOff>
      <xdr:row>38</xdr:row>
      <xdr:rowOff>142875</xdr:rowOff>
    </xdr:to>
    <xdr:sp>
      <xdr:nvSpPr>
        <xdr:cNvPr id="10" name="Parentesi graffa chiusa 10"/>
        <xdr:cNvSpPr>
          <a:spLocks/>
        </xdr:cNvSpPr>
      </xdr:nvSpPr>
      <xdr:spPr>
        <a:xfrm>
          <a:off x="5857875" y="4981575"/>
          <a:ext cx="190500" cy="666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26</xdr:row>
      <xdr:rowOff>47625</xdr:rowOff>
    </xdr:from>
    <xdr:to>
      <xdr:col>10</xdr:col>
      <xdr:colOff>285750</xdr:colOff>
      <xdr:row>30</xdr:row>
      <xdr:rowOff>142875</xdr:rowOff>
    </xdr:to>
    <xdr:sp>
      <xdr:nvSpPr>
        <xdr:cNvPr id="11" name="Parentesi graffa chiusa 11"/>
        <xdr:cNvSpPr>
          <a:spLocks/>
        </xdr:cNvSpPr>
      </xdr:nvSpPr>
      <xdr:spPr>
        <a:xfrm>
          <a:off x="5886450" y="3838575"/>
          <a:ext cx="161925" cy="666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37</xdr:row>
      <xdr:rowOff>28575</xdr:rowOff>
    </xdr:from>
    <xdr:to>
      <xdr:col>7</xdr:col>
      <xdr:colOff>314325</xdr:colOff>
      <xdr:row>39</xdr:row>
      <xdr:rowOff>95250</xdr:rowOff>
    </xdr:to>
    <xdr:sp>
      <xdr:nvSpPr>
        <xdr:cNvPr id="12" name="Parentesi graffa chiusa 12"/>
        <xdr:cNvSpPr>
          <a:spLocks/>
        </xdr:cNvSpPr>
      </xdr:nvSpPr>
      <xdr:spPr>
        <a:xfrm>
          <a:off x="4581525" y="5391150"/>
          <a:ext cx="190500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38100</xdr:rowOff>
    </xdr:from>
    <xdr:to>
      <xdr:col>14</xdr:col>
      <xdr:colOff>0</xdr:colOff>
      <xdr:row>20</xdr:row>
      <xdr:rowOff>123825</xdr:rowOff>
    </xdr:to>
    <xdr:sp>
      <xdr:nvSpPr>
        <xdr:cNvPr id="13" name="Parentesi graffa chiusa 13"/>
        <xdr:cNvSpPr>
          <a:spLocks/>
        </xdr:cNvSpPr>
      </xdr:nvSpPr>
      <xdr:spPr>
        <a:xfrm>
          <a:off x="7124700" y="1790700"/>
          <a:ext cx="276225" cy="12287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28</xdr:row>
      <xdr:rowOff>47625</xdr:rowOff>
    </xdr:from>
    <xdr:to>
      <xdr:col>13</xdr:col>
      <xdr:colOff>390525</xdr:colOff>
      <xdr:row>36</xdr:row>
      <xdr:rowOff>133350</xdr:rowOff>
    </xdr:to>
    <xdr:sp>
      <xdr:nvSpPr>
        <xdr:cNvPr id="14" name="Parentesi graffa chiusa 14"/>
        <xdr:cNvSpPr>
          <a:spLocks/>
        </xdr:cNvSpPr>
      </xdr:nvSpPr>
      <xdr:spPr>
        <a:xfrm>
          <a:off x="7105650" y="4124325"/>
          <a:ext cx="295275" cy="12287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57150</xdr:rowOff>
    </xdr:from>
    <xdr:to>
      <xdr:col>17</xdr:col>
      <xdr:colOff>0</xdr:colOff>
      <xdr:row>32</xdr:row>
      <xdr:rowOff>85725</xdr:rowOff>
    </xdr:to>
    <xdr:sp>
      <xdr:nvSpPr>
        <xdr:cNvPr id="15" name="Parentesi graffa chiusa 15"/>
        <xdr:cNvSpPr>
          <a:spLocks/>
        </xdr:cNvSpPr>
      </xdr:nvSpPr>
      <xdr:spPr>
        <a:xfrm>
          <a:off x="8458200" y="2381250"/>
          <a:ext cx="342900" cy="23526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43</xdr:row>
      <xdr:rowOff>28575</xdr:rowOff>
    </xdr:from>
    <xdr:to>
      <xdr:col>10</xdr:col>
      <xdr:colOff>285750</xdr:colOff>
      <xdr:row>47</xdr:row>
      <xdr:rowOff>133350</xdr:rowOff>
    </xdr:to>
    <xdr:sp>
      <xdr:nvSpPr>
        <xdr:cNvPr id="16" name="Parentesi graffa chiusa 23"/>
        <xdr:cNvSpPr>
          <a:spLocks/>
        </xdr:cNvSpPr>
      </xdr:nvSpPr>
      <xdr:spPr>
        <a:xfrm>
          <a:off x="5857875" y="6296025"/>
          <a:ext cx="190500" cy="6762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51</xdr:row>
      <xdr:rowOff>9525</xdr:rowOff>
    </xdr:from>
    <xdr:to>
      <xdr:col>11</xdr:col>
      <xdr:colOff>0</xdr:colOff>
      <xdr:row>55</xdr:row>
      <xdr:rowOff>114300</xdr:rowOff>
    </xdr:to>
    <xdr:sp>
      <xdr:nvSpPr>
        <xdr:cNvPr id="17" name="Parentesi graffa chiusa 24"/>
        <xdr:cNvSpPr>
          <a:spLocks/>
        </xdr:cNvSpPr>
      </xdr:nvSpPr>
      <xdr:spPr>
        <a:xfrm>
          <a:off x="5876925" y="7419975"/>
          <a:ext cx="171450" cy="6762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67</xdr:row>
      <xdr:rowOff>47625</xdr:rowOff>
    </xdr:from>
    <xdr:to>
      <xdr:col>11</xdr:col>
      <xdr:colOff>0</xdr:colOff>
      <xdr:row>72</xdr:row>
      <xdr:rowOff>0</xdr:rowOff>
    </xdr:to>
    <xdr:sp>
      <xdr:nvSpPr>
        <xdr:cNvPr id="18" name="Parentesi graffa chiusa 25"/>
        <xdr:cNvSpPr>
          <a:spLocks/>
        </xdr:cNvSpPr>
      </xdr:nvSpPr>
      <xdr:spPr>
        <a:xfrm>
          <a:off x="5857875" y="9782175"/>
          <a:ext cx="190500" cy="666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59</xdr:row>
      <xdr:rowOff>47625</xdr:rowOff>
    </xdr:from>
    <xdr:to>
      <xdr:col>11</xdr:col>
      <xdr:colOff>0</xdr:colOff>
      <xdr:row>64</xdr:row>
      <xdr:rowOff>0</xdr:rowOff>
    </xdr:to>
    <xdr:sp>
      <xdr:nvSpPr>
        <xdr:cNvPr id="19" name="Parentesi graffa chiusa 26"/>
        <xdr:cNvSpPr>
          <a:spLocks/>
        </xdr:cNvSpPr>
      </xdr:nvSpPr>
      <xdr:spPr>
        <a:xfrm>
          <a:off x="5886450" y="8639175"/>
          <a:ext cx="161925" cy="666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70</xdr:row>
      <xdr:rowOff>28575</xdr:rowOff>
    </xdr:from>
    <xdr:to>
      <xdr:col>8</xdr:col>
      <xdr:colOff>0</xdr:colOff>
      <xdr:row>72</xdr:row>
      <xdr:rowOff>114300</xdr:rowOff>
    </xdr:to>
    <xdr:sp>
      <xdr:nvSpPr>
        <xdr:cNvPr id="20" name="Parentesi graffa chiusa 27"/>
        <xdr:cNvSpPr>
          <a:spLocks/>
        </xdr:cNvSpPr>
      </xdr:nvSpPr>
      <xdr:spPr>
        <a:xfrm>
          <a:off x="4581525" y="10191750"/>
          <a:ext cx="190500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45</xdr:row>
      <xdr:rowOff>0</xdr:rowOff>
    </xdr:from>
    <xdr:to>
      <xdr:col>14</xdr:col>
      <xdr:colOff>0</xdr:colOff>
      <xdr:row>53</xdr:row>
      <xdr:rowOff>85725</xdr:rowOff>
    </xdr:to>
    <xdr:sp>
      <xdr:nvSpPr>
        <xdr:cNvPr id="21" name="Parentesi graffa chiusa 28"/>
        <xdr:cNvSpPr>
          <a:spLocks/>
        </xdr:cNvSpPr>
      </xdr:nvSpPr>
      <xdr:spPr>
        <a:xfrm>
          <a:off x="7124700" y="6553200"/>
          <a:ext cx="276225" cy="12287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61</xdr:row>
      <xdr:rowOff>47625</xdr:rowOff>
    </xdr:from>
    <xdr:to>
      <xdr:col>14</xdr:col>
      <xdr:colOff>0</xdr:colOff>
      <xdr:row>69</xdr:row>
      <xdr:rowOff>133350</xdr:rowOff>
    </xdr:to>
    <xdr:sp>
      <xdr:nvSpPr>
        <xdr:cNvPr id="22" name="Parentesi graffa chiusa 29"/>
        <xdr:cNvSpPr>
          <a:spLocks/>
        </xdr:cNvSpPr>
      </xdr:nvSpPr>
      <xdr:spPr>
        <a:xfrm>
          <a:off x="7105650" y="8924925"/>
          <a:ext cx="295275" cy="12287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49</xdr:row>
      <xdr:rowOff>57150</xdr:rowOff>
    </xdr:from>
    <xdr:to>
      <xdr:col>17</xdr:col>
      <xdr:colOff>0</xdr:colOff>
      <xdr:row>65</xdr:row>
      <xdr:rowOff>85725</xdr:rowOff>
    </xdr:to>
    <xdr:sp>
      <xdr:nvSpPr>
        <xdr:cNvPr id="23" name="Parentesi graffa chiusa 30"/>
        <xdr:cNvSpPr>
          <a:spLocks/>
        </xdr:cNvSpPr>
      </xdr:nvSpPr>
      <xdr:spPr>
        <a:xfrm>
          <a:off x="8458200" y="7181850"/>
          <a:ext cx="342900" cy="23526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24</xdr:row>
      <xdr:rowOff>38100</xdr:rowOff>
    </xdr:from>
    <xdr:to>
      <xdr:col>20</xdr:col>
      <xdr:colOff>0</xdr:colOff>
      <xdr:row>57</xdr:row>
      <xdr:rowOff>28575</xdr:rowOff>
    </xdr:to>
    <xdr:sp>
      <xdr:nvSpPr>
        <xdr:cNvPr id="24" name="Parentesi graffa chiusa 31"/>
        <xdr:cNvSpPr>
          <a:spLocks/>
        </xdr:cNvSpPr>
      </xdr:nvSpPr>
      <xdr:spPr>
        <a:xfrm>
          <a:off x="9991725" y="3505200"/>
          <a:ext cx="409575" cy="47910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37</xdr:row>
      <xdr:rowOff>28575</xdr:rowOff>
    </xdr:from>
    <xdr:to>
      <xdr:col>16</xdr:col>
      <xdr:colOff>381000</xdr:colOff>
      <xdr:row>44</xdr:row>
      <xdr:rowOff>123825</xdr:rowOff>
    </xdr:to>
    <xdr:pic>
      <xdr:nvPicPr>
        <xdr:cNvPr id="25" name="Picture 21" descr="DB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5391150"/>
          <a:ext cx="1790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9</xdr:row>
      <xdr:rowOff>28575</xdr:rowOff>
    </xdr:from>
    <xdr:to>
      <xdr:col>7</xdr:col>
      <xdr:colOff>314325</xdr:colOff>
      <xdr:row>11</xdr:row>
      <xdr:rowOff>95250</xdr:rowOff>
    </xdr:to>
    <xdr:sp>
      <xdr:nvSpPr>
        <xdr:cNvPr id="26" name="Parentesi graffa chiusa 1"/>
        <xdr:cNvSpPr>
          <a:spLocks/>
        </xdr:cNvSpPr>
      </xdr:nvSpPr>
      <xdr:spPr>
        <a:xfrm>
          <a:off x="4581525" y="1352550"/>
          <a:ext cx="190500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17</xdr:row>
      <xdr:rowOff>28575</xdr:rowOff>
    </xdr:from>
    <xdr:to>
      <xdr:col>7</xdr:col>
      <xdr:colOff>314325</xdr:colOff>
      <xdr:row>20</xdr:row>
      <xdr:rowOff>0</xdr:rowOff>
    </xdr:to>
    <xdr:sp>
      <xdr:nvSpPr>
        <xdr:cNvPr id="27" name="Parentesi graffa chiusa 3"/>
        <xdr:cNvSpPr>
          <a:spLocks/>
        </xdr:cNvSpPr>
      </xdr:nvSpPr>
      <xdr:spPr>
        <a:xfrm>
          <a:off x="4581525" y="2495550"/>
          <a:ext cx="190500" cy="4000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21</xdr:row>
      <xdr:rowOff>28575</xdr:rowOff>
    </xdr:from>
    <xdr:to>
      <xdr:col>7</xdr:col>
      <xdr:colOff>314325</xdr:colOff>
      <xdr:row>23</xdr:row>
      <xdr:rowOff>104775</xdr:rowOff>
    </xdr:to>
    <xdr:sp>
      <xdr:nvSpPr>
        <xdr:cNvPr id="28" name="Parentesi graffa chiusa 4"/>
        <xdr:cNvSpPr>
          <a:spLocks/>
        </xdr:cNvSpPr>
      </xdr:nvSpPr>
      <xdr:spPr>
        <a:xfrm>
          <a:off x="4581525" y="3067050"/>
          <a:ext cx="190500" cy="361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28575</xdr:rowOff>
    </xdr:from>
    <xdr:to>
      <xdr:col>7</xdr:col>
      <xdr:colOff>314325</xdr:colOff>
      <xdr:row>27</xdr:row>
      <xdr:rowOff>95250</xdr:rowOff>
    </xdr:to>
    <xdr:sp>
      <xdr:nvSpPr>
        <xdr:cNvPr id="29" name="Parentesi graffa chiusa 5"/>
        <xdr:cNvSpPr>
          <a:spLocks/>
        </xdr:cNvSpPr>
      </xdr:nvSpPr>
      <xdr:spPr>
        <a:xfrm>
          <a:off x="4581525" y="3676650"/>
          <a:ext cx="190500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29</xdr:row>
      <xdr:rowOff>28575</xdr:rowOff>
    </xdr:from>
    <xdr:to>
      <xdr:col>7</xdr:col>
      <xdr:colOff>314325</xdr:colOff>
      <xdr:row>31</xdr:row>
      <xdr:rowOff>104775</xdr:rowOff>
    </xdr:to>
    <xdr:sp>
      <xdr:nvSpPr>
        <xdr:cNvPr id="30" name="Parentesi graffa chiusa 6"/>
        <xdr:cNvSpPr>
          <a:spLocks/>
        </xdr:cNvSpPr>
      </xdr:nvSpPr>
      <xdr:spPr>
        <a:xfrm>
          <a:off x="4581525" y="4248150"/>
          <a:ext cx="190500" cy="361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28575</xdr:rowOff>
    </xdr:from>
    <xdr:to>
      <xdr:col>7</xdr:col>
      <xdr:colOff>314325</xdr:colOff>
      <xdr:row>35</xdr:row>
      <xdr:rowOff>85725</xdr:rowOff>
    </xdr:to>
    <xdr:sp>
      <xdr:nvSpPr>
        <xdr:cNvPr id="31" name="Parentesi graffa chiusa 7"/>
        <xdr:cNvSpPr>
          <a:spLocks/>
        </xdr:cNvSpPr>
      </xdr:nvSpPr>
      <xdr:spPr>
        <a:xfrm>
          <a:off x="4581525" y="4819650"/>
          <a:ext cx="190500" cy="3429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37</xdr:row>
      <xdr:rowOff>28575</xdr:rowOff>
    </xdr:from>
    <xdr:to>
      <xdr:col>7</xdr:col>
      <xdr:colOff>314325</xdr:colOff>
      <xdr:row>39</xdr:row>
      <xdr:rowOff>104775</xdr:rowOff>
    </xdr:to>
    <xdr:sp>
      <xdr:nvSpPr>
        <xdr:cNvPr id="32" name="Parentesi graffa chiusa 12"/>
        <xdr:cNvSpPr>
          <a:spLocks/>
        </xdr:cNvSpPr>
      </xdr:nvSpPr>
      <xdr:spPr>
        <a:xfrm>
          <a:off x="4581525" y="5391150"/>
          <a:ext cx="190500" cy="361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42</xdr:row>
      <xdr:rowOff>28575</xdr:rowOff>
    </xdr:from>
    <xdr:to>
      <xdr:col>8</xdr:col>
      <xdr:colOff>0</xdr:colOff>
      <xdr:row>44</xdr:row>
      <xdr:rowOff>114300</xdr:rowOff>
    </xdr:to>
    <xdr:sp>
      <xdr:nvSpPr>
        <xdr:cNvPr id="33" name="Parentesi graffa chiusa 16"/>
        <xdr:cNvSpPr>
          <a:spLocks/>
        </xdr:cNvSpPr>
      </xdr:nvSpPr>
      <xdr:spPr>
        <a:xfrm>
          <a:off x="4581525" y="6153150"/>
          <a:ext cx="190500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46</xdr:row>
      <xdr:rowOff>28575</xdr:rowOff>
    </xdr:from>
    <xdr:to>
      <xdr:col>8</xdr:col>
      <xdr:colOff>0</xdr:colOff>
      <xdr:row>48</xdr:row>
      <xdr:rowOff>104775</xdr:rowOff>
    </xdr:to>
    <xdr:sp>
      <xdr:nvSpPr>
        <xdr:cNvPr id="34" name="Parentesi graffa chiusa 17"/>
        <xdr:cNvSpPr>
          <a:spLocks/>
        </xdr:cNvSpPr>
      </xdr:nvSpPr>
      <xdr:spPr>
        <a:xfrm>
          <a:off x="4581525" y="6724650"/>
          <a:ext cx="190500" cy="361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50</xdr:row>
      <xdr:rowOff>28575</xdr:rowOff>
    </xdr:from>
    <xdr:to>
      <xdr:col>8</xdr:col>
      <xdr:colOff>0</xdr:colOff>
      <xdr:row>52</xdr:row>
      <xdr:rowOff>95250</xdr:rowOff>
    </xdr:to>
    <xdr:sp>
      <xdr:nvSpPr>
        <xdr:cNvPr id="35" name="Parentesi graffa chiusa 18"/>
        <xdr:cNvSpPr>
          <a:spLocks/>
        </xdr:cNvSpPr>
      </xdr:nvSpPr>
      <xdr:spPr>
        <a:xfrm>
          <a:off x="4581525" y="7296150"/>
          <a:ext cx="190500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28575</xdr:rowOff>
    </xdr:from>
    <xdr:to>
      <xdr:col>8</xdr:col>
      <xdr:colOff>0</xdr:colOff>
      <xdr:row>56</xdr:row>
      <xdr:rowOff>114300</xdr:rowOff>
    </xdr:to>
    <xdr:sp>
      <xdr:nvSpPr>
        <xdr:cNvPr id="36" name="Parentesi graffa chiusa 19"/>
        <xdr:cNvSpPr>
          <a:spLocks/>
        </xdr:cNvSpPr>
      </xdr:nvSpPr>
      <xdr:spPr>
        <a:xfrm>
          <a:off x="4581525" y="7867650"/>
          <a:ext cx="190500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58</xdr:row>
      <xdr:rowOff>28575</xdr:rowOff>
    </xdr:from>
    <xdr:to>
      <xdr:col>8</xdr:col>
      <xdr:colOff>0</xdr:colOff>
      <xdr:row>60</xdr:row>
      <xdr:rowOff>85725</xdr:rowOff>
    </xdr:to>
    <xdr:sp>
      <xdr:nvSpPr>
        <xdr:cNvPr id="37" name="Parentesi graffa chiusa 20"/>
        <xdr:cNvSpPr>
          <a:spLocks/>
        </xdr:cNvSpPr>
      </xdr:nvSpPr>
      <xdr:spPr>
        <a:xfrm>
          <a:off x="4581525" y="8477250"/>
          <a:ext cx="190500" cy="3429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62</xdr:row>
      <xdr:rowOff>28575</xdr:rowOff>
    </xdr:from>
    <xdr:to>
      <xdr:col>8</xdr:col>
      <xdr:colOff>0</xdr:colOff>
      <xdr:row>64</xdr:row>
      <xdr:rowOff>95250</xdr:rowOff>
    </xdr:to>
    <xdr:sp>
      <xdr:nvSpPr>
        <xdr:cNvPr id="38" name="Parentesi graffa chiusa 21"/>
        <xdr:cNvSpPr>
          <a:spLocks/>
        </xdr:cNvSpPr>
      </xdr:nvSpPr>
      <xdr:spPr>
        <a:xfrm>
          <a:off x="4581525" y="9048750"/>
          <a:ext cx="190500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66</xdr:row>
      <xdr:rowOff>28575</xdr:rowOff>
    </xdr:from>
    <xdr:to>
      <xdr:col>8</xdr:col>
      <xdr:colOff>0</xdr:colOff>
      <xdr:row>68</xdr:row>
      <xdr:rowOff>114300</xdr:rowOff>
    </xdr:to>
    <xdr:sp>
      <xdr:nvSpPr>
        <xdr:cNvPr id="39" name="Parentesi graffa chiusa 22"/>
        <xdr:cNvSpPr>
          <a:spLocks/>
        </xdr:cNvSpPr>
      </xdr:nvSpPr>
      <xdr:spPr>
        <a:xfrm>
          <a:off x="4581525" y="9620250"/>
          <a:ext cx="190500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70</xdr:row>
      <xdr:rowOff>28575</xdr:rowOff>
    </xdr:from>
    <xdr:to>
      <xdr:col>8</xdr:col>
      <xdr:colOff>0</xdr:colOff>
      <xdr:row>72</xdr:row>
      <xdr:rowOff>114300</xdr:rowOff>
    </xdr:to>
    <xdr:sp>
      <xdr:nvSpPr>
        <xdr:cNvPr id="40" name="Parentesi graffa chiusa 27"/>
        <xdr:cNvSpPr>
          <a:spLocks/>
        </xdr:cNvSpPr>
      </xdr:nvSpPr>
      <xdr:spPr>
        <a:xfrm>
          <a:off x="4581525" y="10191750"/>
          <a:ext cx="190500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314325</xdr:colOff>
      <xdr:row>15</xdr:row>
      <xdr:rowOff>85725</xdr:rowOff>
    </xdr:to>
    <xdr:sp>
      <xdr:nvSpPr>
        <xdr:cNvPr id="41" name="Parentesi graffa chiusa 39"/>
        <xdr:cNvSpPr>
          <a:spLocks/>
        </xdr:cNvSpPr>
      </xdr:nvSpPr>
      <xdr:spPr>
        <a:xfrm>
          <a:off x="4581525" y="1924050"/>
          <a:ext cx="190500" cy="3429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8</xdr:row>
      <xdr:rowOff>38100</xdr:rowOff>
    </xdr:from>
    <xdr:to>
      <xdr:col>4</xdr:col>
      <xdr:colOff>38100</xdr:colOff>
      <xdr:row>11</xdr:row>
      <xdr:rowOff>114300</xdr:rowOff>
    </xdr:to>
    <xdr:sp>
      <xdr:nvSpPr>
        <xdr:cNvPr id="42" name="Parentesi graffa chiusa 8"/>
        <xdr:cNvSpPr>
          <a:spLocks/>
        </xdr:cNvSpPr>
      </xdr:nvSpPr>
      <xdr:spPr>
        <a:xfrm rot="10800000">
          <a:off x="2695575" y="1219200"/>
          <a:ext cx="152400" cy="5048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12</xdr:row>
      <xdr:rowOff>57150</xdr:rowOff>
    </xdr:from>
    <xdr:to>
      <xdr:col>4</xdr:col>
      <xdr:colOff>38100</xdr:colOff>
      <xdr:row>15</xdr:row>
      <xdr:rowOff>104775</xdr:rowOff>
    </xdr:to>
    <xdr:sp>
      <xdr:nvSpPr>
        <xdr:cNvPr id="43" name="Parentesi graffa chiusa 8"/>
        <xdr:cNvSpPr>
          <a:spLocks/>
        </xdr:cNvSpPr>
      </xdr:nvSpPr>
      <xdr:spPr>
        <a:xfrm rot="10800000">
          <a:off x="2695575" y="1809750"/>
          <a:ext cx="152400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16</xdr:row>
      <xdr:rowOff>57150</xdr:rowOff>
    </xdr:from>
    <xdr:to>
      <xdr:col>4</xdr:col>
      <xdr:colOff>38100</xdr:colOff>
      <xdr:row>19</xdr:row>
      <xdr:rowOff>104775</xdr:rowOff>
    </xdr:to>
    <xdr:sp>
      <xdr:nvSpPr>
        <xdr:cNvPr id="44" name="Parentesi graffa chiusa 8"/>
        <xdr:cNvSpPr>
          <a:spLocks/>
        </xdr:cNvSpPr>
      </xdr:nvSpPr>
      <xdr:spPr>
        <a:xfrm rot="10800000">
          <a:off x="2695575" y="2381250"/>
          <a:ext cx="152400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47625</xdr:rowOff>
    </xdr:from>
    <xdr:to>
      <xdr:col>4</xdr:col>
      <xdr:colOff>38100</xdr:colOff>
      <xdr:row>23</xdr:row>
      <xdr:rowOff>95250</xdr:rowOff>
    </xdr:to>
    <xdr:sp>
      <xdr:nvSpPr>
        <xdr:cNvPr id="45" name="Parentesi graffa chiusa 8"/>
        <xdr:cNvSpPr>
          <a:spLocks/>
        </xdr:cNvSpPr>
      </xdr:nvSpPr>
      <xdr:spPr>
        <a:xfrm rot="10800000">
          <a:off x="2695575" y="2943225"/>
          <a:ext cx="152400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24</xdr:row>
      <xdr:rowOff>57150</xdr:rowOff>
    </xdr:from>
    <xdr:to>
      <xdr:col>4</xdr:col>
      <xdr:colOff>47625</xdr:colOff>
      <xdr:row>27</xdr:row>
      <xdr:rowOff>95250</xdr:rowOff>
    </xdr:to>
    <xdr:sp>
      <xdr:nvSpPr>
        <xdr:cNvPr id="46" name="Parentesi graffa chiusa 8"/>
        <xdr:cNvSpPr>
          <a:spLocks/>
        </xdr:cNvSpPr>
      </xdr:nvSpPr>
      <xdr:spPr>
        <a:xfrm rot="10800000">
          <a:off x="2705100" y="3524250"/>
          <a:ext cx="152400" cy="5048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28</xdr:row>
      <xdr:rowOff>47625</xdr:rowOff>
    </xdr:from>
    <xdr:to>
      <xdr:col>4</xdr:col>
      <xdr:colOff>47625</xdr:colOff>
      <xdr:row>31</xdr:row>
      <xdr:rowOff>95250</xdr:rowOff>
    </xdr:to>
    <xdr:sp>
      <xdr:nvSpPr>
        <xdr:cNvPr id="47" name="Parentesi graffa chiusa 8"/>
        <xdr:cNvSpPr>
          <a:spLocks/>
        </xdr:cNvSpPr>
      </xdr:nvSpPr>
      <xdr:spPr>
        <a:xfrm rot="10800000">
          <a:off x="2705100" y="4124325"/>
          <a:ext cx="152400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32</xdr:row>
      <xdr:rowOff>57150</xdr:rowOff>
    </xdr:from>
    <xdr:to>
      <xdr:col>4</xdr:col>
      <xdr:colOff>47625</xdr:colOff>
      <xdr:row>35</xdr:row>
      <xdr:rowOff>104775</xdr:rowOff>
    </xdr:to>
    <xdr:sp>
      <xdr:nvSpPr>
        <xdr:cNvPr id="48" name="Parentesi graffa chiusa 8"/>
        <xdr:cNvSpPr>
          <a:spLocks/>
        </xdr:cNvSpPr>
      </xdr:nvSpPr>
      <xdr:spPr>
        <a:xfrm rot="10800000">
          <a:off x="2705100" y="4705350"/>
          <a:ext cx="152400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36</xdr:row>
      <xdr:rowOff>76200</xdr:rowOff>
    </xdr:from>
    <xdr:to>
      <xdr:col>4</xdr:col>
      <xdr:colOff>57150</xdr:colOff>
      <xdr:row>39</xdr:row>
      <xdr:rowOff>123825</xdr:rowOff>
    </xdr:to>
    <xdr:sp>
      <xdr:nvSpPr>
        <xdr:cNvPr id="49" name="Parentesi graffa chiusa 8"/>
        <xdr:cNvSpPr>
          <a:spLocks/>
        </xdr:cNvSpPr>
      </xdr:nvSpPr>
      <xdr:spPr>
        <a:xfrm rot="10800000">
          <a:off x="2714625" y="5295900"/>
          <a:ext cx="152400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41</xdr:row>
      <xdr:rowOff>85725</xdr:rowOff>
    </xdr:from>
    <xdr:to>
      <xdr:col>4</xdr:col>
      <xdr:colOff>57150</xdr:colOff>
      <xdr:row>44</xdr:row>
      <xdr:rowOff>104775</xdr:rowOff>
    </xdr:to>
    <xdr:sp>
      <xdr:nvSpPr>
        <xdr:cNvPr id="50" name="Parentesi graffa chiusa 8"/>
        <xdr:cNvSpPr>
          <a:spLocks/>
        </xdr:cNvSpPr>
      </xdr:nvSpPr>
      <xdr:spPr>
        <a:xfrm rot="10800000">
          <a:off x="2714625" y="6057900"/>
          <a:ext cx="152400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45</xdr:row>
      <xdr:rowOff>76200</xdr:rowOff>
    </xdr:from>
    <xdr:to>
      <xdr:col>4</xdr:col>
      <xdr:colOff>57150</xdr:colOff>
      <xdr:row>48</xdr:row>
      <xdr:rowOff>104775</xdr:rowOff>
    </xdr:to>
    <xdr:sp>
      <xdr:nvSpPr>
        <xdr:cNvPr id="51" name="Parentesi graffa chiusa 8"/>
        <xdr:cNvSpPr>
          <a:spLocks/>
        </xdr:cNvSpPr>
      </xdr:nvSpPr>
      <xdr:spPr>
        <a:xfrm rot="10800000">
          <a:off x="2714625" y="6629400"/>
          <a:ext cx="152400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49</xdr:row>
      <xdr:rowOff>66675</xdr:rowOff>
    </xdr:from>
    <xdr:to>
      <xdr:col>4</xdr:col>
      <xdr:colOff>57150</xdr:colOff>
      <xdr:row>52</xdr:row>
      <xdr:rowOff>95250</xdr:rowOff>
    </xdr:to>
    <xdr:sp>
      <xdr:nvSpPr>
        <xdr:cNvPr id="52" name="Parentesi graffa chiusa 8"/>
        <xdr:cNvSpPr>
          <a:spLocks/>
        </xdr:cNvSpPr>
      </xdr:nvSpPr>
      <xdr:spPr>
        <a:xfrm rot="10800000">
          <a:off x="2714625" y="7191375"/>
          <a:ext cx="152400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53</xdr:row>
      <xdr:rowOff>66675</xdr:rowOff>
    </xdr:from>
    <xdr:to>
      <xdr:col>4</xdr:col>
      <xdr:colOff>57150</xdr:colOff>
      <xdr:row>56</xdr:row>
      <xdr:rowOff>95250</xdr:rowOff>
    </xdr:to>
    <xdr:sp>
      <xdr:nvSpPr>
        <xdr:cNvPr id="53" name="Parentesi graffa chiusa 8"/>
        <xdr:cNvSpPr>
          <a:spLocks/>
        </xdr:cNvSpPr>
      </xdr:nvSpPr>
      <xdr:spPr>
        <a:xfrm rot="10800000">
          <a:off x="2714625" y="7762875"/>
          <a:ext cx="152400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57</xdr:row>
      <xdr:rowOff>123825</xdr:rowOff>
    </xdr:from>
    <xdr:to>
      <xdr:col>4</xdr:col>
      <xdr:colOff>47625</xdr:colOff>
      <xdr:row>60</xdr:row>
      <xdr:rowOff>114300</xdr:rowOff>
    </xdr:to>
    <xdr:sp>
      <xdr:nvSpPr>
        <xdr:cNvPr id="54" name="Parentesi graffa chiusa 8"/>
        <xdr:cNvSpPr>
          <a:spLocks/>
        </xdr:cNvSpPr>
      </xdr:nvSpPr>
      <xdr:spPr>
        <a:xfrm rot="10800000">
          <a:off x="2705100" y="8391525"/>
          <a:ext cx="152400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61</xdr:row>
      <xdr:rowOff>85725</xdr:rowOff>
    </xdr:from>
    <xdr:to>
      <xdr:col>4</xdr:col>
      <xdr:colOff>47625</xdr:colOff>
      <xdr:row>64</xdr:row>
      <xdr:rowOff>114300</xdr:rowOff>
    </xdr:to>
    <xdr:sp>
      <xdr:nvSpPr>
        <xdr:cNvPr id="55" name="Parentesi graffa chiusa 8"/>
        <xdr:cNvSpPr>
          <a:spLocks/>
        </xdr:cNvSpPr>
      </xdr:nvSpPr>
      <xdr:spPr>
        <a:xfrm rot="10800000">
          <a:off x="2705100" y="8963025"/>
          <a:ext cx="152400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65</xdr:row>
      <xdr:rowOff>76200</xdr:rowOff>
    </xdr:from>
    <xdr:to>
      <xdr:col>4</xdr:col>
      <xdr:colOff>47625</xdr:colOff>
      <xdr:row>68</xdr:row>
      <xdr:rowOff>104775</xdr:rowOff>
    </xdr:to>
    <xdr:sp>
      <xdr:nvSpPr>
        <xdr:cNvPr id="56" name="Parentesi graffa chiusa 8"/>
        <xdr:cNvSpPr>
          <a:spLocks/>
        </xdr:cNvSpPr>
      </xdr:nvSpPr>
      <xdr:spPr>
        <a:xfrm rot="10800000">
          <a:off x="2705100" y="9525000"/>
          <a:ext cx="152400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69</xdr:row>
      <xdr:rowOff>76200</xdr:rowOff>
    </xdr:from>
    <xdr:to>
      <xdr:col>4</xdr:col>
      <xdr:colOff>47625</xdr:colOff>
      <xdr:row>72</xdr:row>
      <xdr:rowOff>104775</xdr:rowOff>
    </xdr:to>
    <xdr:sp>
      <xdr:nvSpPr>
        <xdr:cNvPr id="57" name="Parentesi graffa chiusa 8"/>
        <xdr:cNvSpPr>
          <a:spLocks/>
        </xdr:cNvSpPr>
      </xdr:nvSpPr>
      <xdr:spPr>
        <a:xfrm rot="10800000">
          <a:off x="2705100" y="10096500"/>
          <a:ext cx="152400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9</xdr:row>
      <xdr:rowOff>28575</xdr:rowOff>
    </xdr:from>
    <xdr:to>
      <xdr:col>7</xdr:col>
      <xdr:colOff>304800</xdr:colOff>
      <xdr:row>11</xdr:row>
      <xdr:rowOff>95250</xdr:rowOff>
    </xdr:to>
    <xdr:sp>
      <xdr:nvSpPr>
        <xdr:cNvPr id="1" name="Parentesi graffa chiusa 1"/>
        <xdr:cNvSpPr>
          <a:spLocks/>
        </xdr:cNvSpPr>
      </xdr:nvSpPr>
      <xdr:spPr>
        <a:xfrm>
          <a:off x="4829175" y="1428750"/>
          <a:ext cx="180975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17</xdr:row>
      <xdr:rowOff>28575</xdr:rowOff>
    </xdr:from>
    <xdr:to>
      <xdr:col>7</xdr:col>
      <xdr:colOff>304800</xdr:colOff>
      <xdr:row>20</xdr:row>
      <xdr:rowOff>0</xdr:rowOff>
    </xdr:to>
    <xdr:sp>
      <xdr:nvSpPr>
        <xdr:cNvPr id="2" name="Parentesi graffa chiusa 3"/>
        <xdr:cNvSpPr>
          <a:spLocks/>
        </xdr:cNvSpPr>
      </xdr:nvSpPr>
      <xdr:spPr>
        <a:xfrm>
          <a:off x="4829175" y="2571750"/>
          <a:ext cx="180975" cy="4000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21</xdr:row>
      <xdr:rowOff>28575</xdr:rowOff>
    </xdr:from>
    <xdr:to>
      <xdr:col>7</xdr:col>
      <xdr:colOff>304800</xdr:colOff>
      <xdr:row>23</xdr:row>
      <xdr:rowOff>104775</xdr:rowOff>
    </xdr:to>
    <xdr:sp>
      <xdr:nvSpPr>
        <xdr:cNvPr id="3" name="Parentesi graffa chiusa 4"/>
        <xdr:cNvSpPr>
          <a:spLocks/>
        </xdr:cNvSpPr>
      </xdr:nvSpPr>
      <xdr:spPr>
        <a:xfrm>
          <a:off x="4829175" y="3143250"/>
          <a:ext cx="180975" cy="361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28575</xdr:rowOff>
    </xdr:from>
    <xdr:to>
      <xdr:col>7</xdr:col>
      <xdr:colOff>304800</xdr:colOff>
      <xdr:row>27</xdr:row>
      <xdr:rowOff>95250</xdr:rowOff>
    </xdr:to>
    <xdr:sp>
      <xdr:nvSpPr>
        <xdr:cNvPr id="4" name="Parentesi graffa chiusa 5"/>
        <xdr:cNvSpPr>
          <a:spLocks/>
        </xdr:cNvSpPr>
      </xdr:nvSpPr>
      <xdr:spPr>
        <a:xfrm>
          <a:off x="4829175" y="3724275"/>
          <a:ext cx="180975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29</xdr:row>
      <xdr:rowOff>28575</xdr:rowOff>
    </xdr:from>
    <xdr:to>
      <xdr:col>7</xdr:col>
      <xdr:colOff>304800</xdr:colOff>
      <xdr:row>31</xdr:row>
      <xdr:rowOff>104775</xdr:rowOff>
    </xdr:to>
    <xdr:sp>
      <xdr:nvSpPr>
        <xdr:cNvPr id="5" name="Parentesi graffa chiusa 6"/>
        <xdr:cNvSpPr>
          <a:spLocks/>
        </xdr:cNvSpPr>
      </xdr:nvSpPr>
      <xdr:spPr>
        <a:xfrm>
          <a:off x="4829175" y="4295775"/>
          <a:ext cx="180975" cy="361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28575</xdr:rowOff>
    </xdr:from>
    <xdr:to>
      <xdr:col>7</xdr:col>
      <xdr:colOff>304800</xdr:colOff>
      <xdr:row>35</xdr:row>
      <xdr:rowOff>85725</xdr:rowOff>
    </xdr:to>
    <xdr:sp>
      <xdr:nvSpPr>
        <xdr:cNvPr id="6" name="Parentesi graffa chiusa 7"/>
        <xdr:cNvSpPr>
          <a:spLocks/>
        </xdr:cNvSpPr>
      </xdr:nvSpPr>
      <xdr:spPr>
        <a:xfrm>
          <a:off x="4829175" y="4867275"/>
          <a:ext cx="180975" cy="3429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10</xdr:row>
      <xdr:rowOff>28575</xdr:rowOff>
    </xdr:from>
    <xdr:to>
      <xdr:col>10</xdr:col>
      <xdr:colOff>333375</xdr:colOff>
      <xdr:row>14</xdr:row>
      <xdr:rowOff>133350</xdr:rowOff>
    </xdr:to>
    <xdr:sp>
      <xdr:nvSpPr>
        <xdr:cNvPr id="7" name="Parentesi graffa chiusa 8"/>
        <xdr:cNvSpPr>
          <a:spLocks/>
        </xdr:cNvSpPr>
      </xdr:nvSpPr>
      <xdr:spPr>
        <a:xfrm>
          <a:off x="6229350" y="1571625"/>
          <a:ext cx="238125" cy="6762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18</xdr:row>
      <xdr:rowOff>9525</xdr:rowOff>
    </xdr:from>
    <xdr:to>
      <xdr:col>10</xdr:col>
      <xdr:colOff>371475</xdr:colOff>
      <xdr:row>22</xdr:row>
      <xdr:rowOff>114300</xdr:rowOff>
    </xdr:to>
    <xdr:sp>
      <xdr:nvSpPr>
        <xdr:cNvPr id="8" name="Parentesi graffa chiusa 9"/>
        <xdr:cNvSpPr>
          <a:spLocks/>
        </xdr:cNvSpPr>
      </xdr:nvSpPr>
      <xdr:spPr>
        <a:xfrm>
          <a:off x="6267450" y="2695575"/>
          <a:ext cx="238125" cy="6762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47625</xdr:rowOff>
    </xdr:from>
    <xdr:to>
      <xdr:col>10</xdr:col>
      <xdr:colOff>333375</xdr:colOff>
      <xdr:row>38</xdr:row>
      <xdr:rowOff>142875</xdr:rowOff>
    </xdr:to>
    <xdr:sp>
      <xdr:nvSpPr>
        <xdr:cNvPr id="9" name="Parentesi graffa chiusa 10"/>
        <xdr:cNvSpPr>
          <a:spLocks/>
        </xdr:cNvSpPr>
      </xdr:nvSpPr>
      <xdr:spPr>
        <a:xfrm>
          <a:off x="6229350" y="5029200"/>
          <a:ext cx="238125" cy="666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26</xdr:row>
      <xdr:rowOff>47625</xdr:rowOff>
    </xdr:from>
    <xdr:to>
      <xdr:col>10</xdr:col>
      <xdr:colOff>361950</xdr:colOff>
      <xdr:row>31</xdr:row>
      <xdr:rowOff>0</xdr:rowOff>
    </xdr:to>
    <xdr:sp>
      <xdr:nvSpPr>
        <xdr:cNvPr id="10" name="Parentesi graffa chiusa 11"/>
        <xdr:cNvSpPr>
          <a:spLocks/>
        </xdr:cNvSpPr>
      </xdr:nvSpPr>
      <xdr:spPr>
        <a:xfrm>
          <a:off x="6257925" y="3886200"/>
          <a:ext cx="238125" cy="666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37</xdr:row>
      <xdr:rowOff>28575</xdr:rowOff>
    </xdr:from>
    <xdr:to>
      <xdr:col>7</xdr:col>
      <xdr:colOff>304800</xdr:colOff>
      <xdr:row>39</xdr:row>
      <xdr:rowOff>104775</xdr:rowOff>
    </xdr:to>
    <xdr:sp>
      <xdr:nvSpPr>
        <xdr:cNvPr id="11" name="Parentesi graffa chiusa 12"/>
        <xdr:cNvSpPr>
          <a:spLocks/>
        </xdr:cNvSpPr>
      </xdr:nvSpPr>
      <xdr:spPr>
        <a:xfrm>
          <a:off x="4829175" y="5438775"/>
          <a:ext cx="180975" cy="361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12</xdr:row>
      <xdr:rowOff>0</xdr:rowOff>
    </xdr:from>
    <xdr:to>
      <xdr:col>13</xdr:col>
      <xdr:colOff>400050</xdr:colOff>
      <xdr:row>20</xdr:row>
      <xdr:rowOff>85725</xdr:rowOff>
    </xdr:to>
    <xdr:sp>
      <xdr:nvSpPr>
        <xdr:cNvPr id="12" name="Parentesi graffa chiusa 13"/>
        <xdr:cNvSpPr>
          <a:spLocks/>
        </xdr:cNvSpPr>
      </xdr:nvSpPr>
      <xdr:spPr>
        <a:xfrm>
          <a:off x="7553325" y="1828800"/>
          <a:ext cx="333375" cy="12287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28</xdr:row>
      <xdr:rowOff>47625</xdr:rowOff>
    </xdr:from>
    <xdr:to>
      <xdr:col>13</xdr:col>
      <xdr:colOff>438150</xdr:colOff>
      <xdr:row>36</xdr:row>
      <xdr:rowOff>133350</xdr:rowOff>
    </xdr:to>
    <xdr:sp>
      <xdr:nvSpPr>
        <xdr:cNvPr id="13" name="Parentesi graffa chiusa 14"/>
        <xdr:cNvSpPr>
          <a:spLocks/>
        </xdr:cNvSpPr>
      </xdr:nvSpPr>
      <xdr:spPr>
        <a:xfrm>
          <a:off x="7581900" y="4171950"/>
          <a:ext cx="342900" cy="12287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47625</xdr:rowOff>
    </xdr:from>
    <xdr:to>
      <xdr:col>17</xdr:col>
      <xdr:colOff>0</xdr:colOff>
      <xdr:row>32</xdr:row>
      <xdr:rowOff>85725</xdr:rowOff>
    </xdr:to>
    <xdr:sp>
      <xdr:nvSpPr>
        <xdr:cNvPr id="14" name="Parentesi graffa chiusa 15"/>
        <xdr:cNvSpPr>
          <a:spLocks/>
        </xdr:cNvSpPr>
      </xdr:nvSpPr>
      <xdr:spPr>
        <a:xfrm>
          <a:off x="8915400" y="2447925"/>
          <a:ext cx="457200" cy="23336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42</xdr:row>
      <xdr:rowOff>28575</xdr:rowOff>
    </xdr:from>
    <xdr:to>
      <xdr:col>8</xdr:col>
      <xdr:colOff>0</xdr:colOff>
      <xdr:row>44</xdr:row>
      <xdr:rowOff>114300</xdr:rowOff>
    </xdr:to>
    <xdr:sp>
      <xdr:nvSpPr>
        <xdr:cNvPr id="15" name="Parentesi graffa chiusa 16"/>
        <xdr:cNvSpPr>
          <a:spLocks/>
        </xdr:cNvSpPr>
      </xdr:nvSpPr>
      <xdr:spPr>
        <a:xfrm>
          <a:off x="4829175" y="6181725"/>
          <a:ext cx="180975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46</xdr:row>
      <xdr:rowOff>28575</xdr:rowOff>
    </xdr:from>
    <xdr:to>
      <xdr:col>8</xdr:col>
      <xdr:colOff>0</xdr:colOff>
      <xdr:row>48</xdr:row>
      <xdr:rowOff>104775</xdr:rowOff>
    </xdr:to>
    <xdr:sp>
      <xdr:nvSpPr>
        <xdr:cNvPr id="16" name="Parentesi graffa chiusa 17"/>
        <xdr:cNvSpPr>
          <a:spLocks/>
        </xdr:cNvSpPr>
      </xdr:nvSpPr>
      <xdr:spPr>
        <a:xfrm>
          <a:off x="4829175" y="6753225"/>
          <a:ext cx="180975" cy="361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50</xdr:row>
      <xdr:rowOff>28575</xdr:rowOff>
    </xdr:from>
    <xdr:to>
      <xdr:col>8</xdr:col>
      <xdr:colOff>0</xdr:colOff>
      <xdr:row>52</xdr:row>
      <xdr:rowOff>95250</xdr:rowOff>
    </xdr:to>
    <xdr:sp>
      <xdr:nvSpPr>
        <xdr:cNvPr id="17" name="Parentesi graffa chiusa 18"/>
        <xdr:cNvSpPr>
          <a:spLocks/>
        </xdr:cNvSpPr>
      </xdr:nvSpPr>
      <xdr:spPr>
        <a:xfrm>
          <a:off x="4829175" y="7324725"/>
          <a:ext cx="180975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28575</xdr:rowOff>
    </xdr:from>
    <xdr:to>
      <xdr:col>8</xdr:col>
      <xdr:colOff>0</xdr:colOff>
      <xdr:row>56</xdr:row>
      <xdr:rowOff>114300</xdr:rowOff>
    </xdr:to>
    <xdr:sp>
      <xdr:nvSpPr>
        <xdr:cNvPr id="18" name="Parentesi graffa chiusa 19"/>
        <xdr:cNvSpPr>
          <a:spLocks/>
        </xdr:cNvSpPr>
      </xdr:nvSpPr>
      <xdr:spPr>
        <a:xfrm>
          <a:off x="4829175" y="7896225"/>
          <a:ext cx="180975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58</xdr:row>
      <xdr:rowOff>28575</xdr:rowOff>
    </xdr:from>
    <xdr:to>
      <xdr:col>8</xdr:col>
      <xdr:colOff>0</xdr:colOff>
      <xdr:row>60</xdr:row>
      <xdr:rowOff>85725</xdr:rowOff>
    </xdr:to>
    <xdr:sp>
      <xdr:nvSpPr>
        <xdr:cNvPr id="19" name="Parentesi graffa chiusa 20"/>
        <xdr:cNvSpPr>
          <a:spLocks/>
        </xdr:cNvSpPr>
      </xdr:nvSpPr>
      <xdr:spPr>
        <a:xfrm>
          <a:off x="4829175" y="8505825"/>
          <a:ext cx="180975" cy="3429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62</xdr:row>
      <xdr:rowOff>28575</xdr:rowOff>
    </xdr:from>
    <xdr:to>
      <xdr:col>8</xdr:col>
      <xdr:colOff>0</xdr:colOff>
      <xdr:row>64</xdr:row>
      <xdr:rowOff>95250</xdr:rowOff>
    </xdr:to>
    <xdr:sp>
      <xdr:nvSpPr>
        <xdr:cNvPr id="20" name="Parentesi graffa chiusa 21"/>
        <xdr:cNvSpPr>
          <a:spLocks/>
        </xdr:cNvSpPr>
      </xdr:nvSpPr>
      <xdr:spPr>
        <a:xfrm>
          <a:off x="4829175" y="9077325"/>
          <a:ext cx="180975" cy="3524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66</xdr:row>
      <xdr:rowOff>28575</xdr:rowOff>
    </xdr:from>
    <xdr:to>
      <xdr:col>8</xdr:col>
      <xdr:colOff>0</xdr:colOff>
      <xdr:row>68</xdr:row>
      <xdr:rowOff>114300</xdr:rowOff>
    </xdr:to>
    <xdr:sp>
      <xdr:nvSpPr>
        <xdr:cNvPr id="21" name="Parentesi graffa chiusa 22"/>
        <xdr:cNvSpPr>
          <a:spLocks/>
        </xdr:cNvSpPr>
      </xdr:nvSpPr>
      <xdr:spPr>
        <a:xfrm>
          <a:off x="4829175" y="9648825"/>
          <a:ext cx="180975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43</xdr:row>
      <xdr:rowOff>28575</xdr:rowOff>
    </xdr:from>
    <xdr:to>
      <xdr:col>10</xdr:col>
      <xdr:colOff>333375</xdr:colOff>
      <xdr:row>47</xdr:row>
      <xdr:rowOff>133350</xdr:rowOff>
    </xdr:to>
    <xdr:sp>
      <xdr:nvSpPr>
        <xdr:cNvPr id="22" name="Parentesi graffa chiusa 23"/>
        <xdr:cNvSpPr>
          <a:spLocks/>
        </xdr:cNvSpPr>
      </xdr:nvSpPr>
      <xdr:spPr>
        <a:xfrm>
          <a:off x="6229350" y="6324600"/>
          <a:ext cx="238125" cy="6762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51</xdr:row>
      <xdr:rowOff>9525</xdr:rowOff>
    </xdr:from>
    <xdr:to>
      <xdr:col>11</xdr:col>
      <xdr:colOff>0</xdr:colOff>
      <xdr:row>55</xdr:row>
      <xdr:rowOff>114300</xdr:rowOff>
    </xdr:to>
    <xdr:sp>
      <xdr:nvSpPr>
        <xdr:cNvPr id="23" name="Parentesi graffa chiusa 24"/>
        <xdr:cNvSpPr>
          <a:spLocks/>
        </xdr:cNvSpPr>
      </xdr:nvSpPr>
      <xdr:spPr>
        <a:xfrm>
          <a:off x="6267450" y="7448550"/>
          <a:ext cx="238125" cy="6762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67</xdr:row>
      <xdr:rowOff>47625</xdr:rowOff>
    </xdr:from>
    <xdr:to>
      <xdr:col>10</xdr:col>
      <xdr:colOff>333375</xdr:colOff>
      <xdr:row>72</xdr:row>
      <xdr:rowOff>0</xdr:rowOff>
    </xdr:to>
    <xdr:sp>
      <xdr:nvSpPr>
        <xdr:cNvPr id="24" name="Parentesi graffa chiusa 25"/>
        <xdr:cNvSpPr>
          <a:spLocks/>
        </xdr:cNvSpPr>
      </xdr:nvSpPr>
      <xdr:spPr>
        <a:xfrm>
          <a:off x="6229350" y="9810750"/>
          <a:ext cx="238125" cy="666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59</xdr:row>
      <xdr:rowOff>47625</xdr:rowOff>
    </xdr:from>
    <xdr:to>
      <xdr:col>10</xdr:col>
      <xdr:colOff>361950</xdr:colOff>
      <xdr:row>64</xdr:row>
      <xdr:rowOff>0</xdr:rowOff>
    </xdr:to>
    <xdr:sp>
      <xdr:nvSpPr>
        <xdr:cNvPr id="25" name="Parentesi graffa chiusa 26"/>
        <xdr:cNvSpPr>
          <a:spLocks/>
        </xdr:cNvSpPr>
      </xdr:nvSpPr>
      <xdr:spPr>
        <a:xfrm>
          <a:off x="6257925" y="8667750"/>
          <a:ext cx="238125" cy="666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70</xdr:row>
      <xdr:rowOff>28575</xdr:rowOff>
    </xdr:from>
    <xdr:to>
      <xdr:col>8</xdr:col>
      <xdr:colOff>0</xdr:colOff>
      <xdr:row>72</xdr:row>
      <xdr:rowOff>114300</xdr:rowOff>
    </xdr:to>
    <xdr:sp>
      <xdr:nvSpPr>
        <xdr:cNvPr id="26" name="Parentesi graffa chiusa 27"/>
        <xdr:cNvSpPr>
          <a:spLocks/>
        </xdr:cNvSpPr>
      </xdr:nvSpPr>
      <xdr:spPr>
        <a:xfrm>
          <a:off x="4829175" y="10220325"/>
          <a:ext cx="180975" cy="371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45</xdr:row>
      <xdr:rowOff>0</xdr:rowOff>
    </xdr:from>
    <xdr:to>
      <xdr:col>13</xdr:col>
      <xdr:colOff>400050</xdr:colOff>
      <xdr:row>53</xdr:row>
      <xdr:rowOff>85725</xdr:rowOff>
    </xdr:to>
    <xdr:sp>
      <xdr:nvSpPr>
        <xdr:cNvPr id="27" name="Parentesi graffa chiusa 28"/>
        <xdr:cNvSpPr>
          <a:spLocks/>
        </xdr:cNvSpPr>
      </xdr:nvSpPr>
      <xdr:spPr>
        <a:xfrm>
          <a:off x="7600950" y="6581775"/>
          <a:ext cx="285750" cy="12287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61</xdr:row>
      <xdr:rowOff>47625</xdr:rowOff>
    </xdr:from>
    <xdr:to>
      <xdr:col>13</xdr:col>
      <xdr:colOff>390525</xdr:colOff>
      <xdr:row>69</xdr:row>
      <xdr:rowOff>133350</xdr:rowOff>
    </xdr:to>
    <xdr:sp>
      <xdr:nvSpPr>
        <xdr:cNvPr id="28" name="Parentesi graffa chiusa 29"/>
        <xdr:cNvSpPr>
          <a:spLocks/>
        </xdr:cNvSpPr>
      </xdr:nvSpPr>
      <xdr:spPr>
        <a:xfrm>
          <a:off x="7581900" y="8953500"/>
          <a:ext cx="295275" cy="12287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49</xdr:row>
      <xdr:rowOff>0</xdr:rowOff>
    </xdr:from>
    <xdr:to>
      <xdr:col>17</xdr:col>
      <xdr:colOff>0</xdr:colOff>
      <xdr:row>65</xdr:row>
      <xdr:rowOff>85725</xdr:rowOff>
    </xdr:to>
    <xdr:sp>
      <xdr:nvSpPr>
        <xdr:cNvPr id="29" name="Parentesi graffa chiusa 30"/>
        <xdr:cNvSpPr>
          <a:spLocks/>
        </xdr:cNvSpPr>
      </xdr:nvSpPr>
      <xdr:spPr>
        <a:xfrm>
          <a:off x="8915400" y="7153275"/>
          <a:ext cx="457200" cy="24098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24</xdr:row>
      <xdr:rowOff>38100</xdr:rowOff>
    </xdr:from>
    <xdr:to>
      <xdr:col>19</xdr:col>
      <xdr:colOff>523875</xdr:colOff>
      <xdr:row>57</xdr:row>
      <xdr:rowOff>47625</xdr:rowOff>
    </xdr:to>
    <xdr:sp>
      <xdr:nvSpPr>
        <xdr:cNvPr id="30" name="Parentesi graffa chiusa 31"/>
        <xdr:cNvSpPr>
          <a:spLocks/>
        </xdr:cNvSpPr>
      </xdr:nvSpPr>
      <xdr:spPr>
        <a:xfrm>
          <a:off x="10534650" y="3581400"/>
          <a:ext cx="485775" cy="47625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37</xdr:row>
      <xdr:rowOff>0</xdr:rowOff>
    </xdr:from>
    <xdr:to>
      <xdr:col>16</xdr:col>
      <xdr:colOff>495300</xdr:colOff>
      <xdr:row>45</xdr:row>
      <xdr:rowOff>47625</xdr:rowOff>
    </xdr:to>
    <xdr:pic>
      <xdr:nvPicPr>
        <xdr:cNvPr id="31" name="Picture 21" descr="DB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5410200"/>
          <a:ext cx="1819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304800</xdr:colOff>
      <xdr:row>15</xdr:row>
      <xdr:rowOff>85725</xdr:rowOff>
    </xdr:to>
    <xdr:sp>
      <xdr:nvSpPr>
        <xdr:cNvPr id="32" name="Parentesi graffa chiusa 39"/>
        <xdr:cNvSpPr>
          <a:spLocks/>
        </xdr:cNvSpPr>
      </xdr:nvSpPr>
      <xdr:spPr>
        <a:xfrm>
          <a:off x="4829175" y="2000250"/>
          <a:ext cx="180975" cy="3429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8</xdr:row>
      <xdr:rowOff>38100</xdr:rowOff>
    </xdr:from>
    <xdr:to>
      <xdr:col>4</xdr:col>
      <xdr:colOff>38100</xdr:colOff>
      <xdr:row>11</xdr:row>
      <xdr:rowOff>114300</xdr:rowOff>
    </xdr:to>
    <xdr:sp>
      <xdr:nvSpPr>
        <xdr:cNvPr id="33" name="Parentesi graffa chiusa 8"/>
        <xdr:cNvSpPr>
          <a:spLocks/>
        </xdr:cNvSpPr>
      </xdr:nvSpPr>
      <xdr:spPr>
        <a:xfrm rot="10800000">
          <a:off x="2733675" y="1295400"/>
          <a:ext cx="161925" cy="5048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12</xdr:row>
      <xdr:rowOff>57150</xdr:rowOff>
    </xdr:from>
    <xdr:to>
      <xdr:col>4</xdr:col>
      <xdr:colOff>38100</xdr:colOff>
      <xdr:row>15</xdr:row>
      <xdr:rowOff>104775</xdr:rowOff>
    </xdr:to>
    <xdr:sp>
      <xdr:nvSpPr>
        <xdr:cNvPr id="34" name="Parentesi graffa chiusa 8"/>
        <xdr:cNvSpPr>
          <a:spLocks/>
        </xdr:cNvSpPr>
      </xdr:nvSpPr>
      <xdr:spPr>
        <a:xfrm rot="10800000">
          <a:off x="2733675" y="1885950"/>
          <a:ext cx="161925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16</xdr:row>
      <xdr:rowOff>57150</xdr:rowOff>
    </xdr:from>
    <xdr:to>
      <xdr:col>4</xdr:col>
      <xdr:colOff>38100</xdr:colOff>
      <xdr:row>19</xdr:row>
      <xdr:rowOff>104775</xdr:rowOff>
    </xdr:to>
    <xdr:sp>
      <xdr:nvSpPr>
        <xdr:cNvPr id="35" name="Parentesi graffa chiusa 8"/>
        <xdr:cNvSpPr>
          <a:spLocks/>
        </xdr:cNvSpPr>
      </xdr:nvSpPr>
      <xdr:spPr>
        <a:xfrm rot="10800000">
          <a:off x="2733675" y="2457450"/>
          <a:ext cx="161925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47625</xdr:rowOff>
    </xdr:from>
    <xdr:to>
      <xdr:col>4</xdr:col>
      <xdr:colOff>38100</xdr:colOff>
      <xdr:row>23</xdr:row>
      <xdr:rowOff>95250</xdr:rowOff>
    </xdr:to>
    <xdr:sp>
      <xdr:nvSpPr>
        <xdr:cNvPr id="36" name="Parentesi graffa chiusa 8"/>
        <xdr:cNvSpPr>
          <a:spLocks/>
        </xdr:cNvSpPr>
      </xdr:nvSpPr>
      <xdr:spPr>
        <a:xfrm rot="10800000">
          <a:off x="2733675" y="3019425"/>
          <a:ext cx="161925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24</xdr:row>
      <xdr:rowOff>57150</xdr:rowOff>
    </xdr:from>
    <xdr:to>
      <xdr:col>4</xdr:col>
      <xdr:colOff>47625</xdr:colOff>
      <xdr:row>27</xdr:row>
      <xdr:rowOff>95250</xdr:rowOff>
    </xdr:to>
    <xdr:sp>
      <xdr:nvSpPr>
        <xdr:cNvPr id="37" name="Parentesi graffa chiusa 8"/>
        <xdr:cNvSpPr>
          <a:spLocks/>
        </xdr:cNvSpPr>
      </xdr:nvSpPr>
      <xdr:spPr>
        <a:xfrm rot="10800000">
          <a:off x="2743200" y="3600450"/>
          <a:ext cx="161925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28</xdr:row>
      <xdr:rowOff>47625</xdr:rowOff>
    </xdr:from>
    <xdr:to>
      <xdr:col>4</xdr:col>
      <xdr:colOff>47625</xdr:colOff>
      <xdr:row>31</xdr:row>
      <xdr:rowOff>95250</xdr:rowOff>
    </xdr:to>
    <xdr:sp>
      <xdr:nvSpPr>
        <xdr:cNvPr id="38" name="Parentesi graffa chiusa 8"/>
        <xdr:cNvSpPr>
          <a:spLocks/>
        </xdr:cNvSpPr>
      </xdr:nvSpPr>
      <xdr:spPr>
        <a:xfrm rot="10800000">
          <a:off x="2743200" y="4171950"/>
          <a:ext cx="161925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32</xdr:row>
      <xdr:rowOff>57150</xdr:rowOff>
    </xdr:from>
    <xdr:to>
      <xdr:col>4</xdr:col>
      <xdr:colOff>47625</xdr:colOff>
      <xdr:row>35</xdr:row>
      <xdr:rowOff>104775</xdr:rowOff>
    </xdr:to>
    <xdr:sp>
      <xdr:nvSpPr>
        <xdr:cNvPr id="39" name="Parentesi graffa chiusa 8"/>
        <xdr:cNvSpPr>
          <a:spLocks/>
        </xdr:cNvSpPr>
      </xdr:nvSpPr>
      <xdr:spPr>
        <a:xfrm rot="10800000">
          <a:off x="2743200" y="4752975"/>
          <a:ext cx="161925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36</xdr:row>
      <xdr:rowOff>76200</xdr:rowOff>
    </xdr:from>
    <xdr:to>
      <xdr:col>4</xdr:col>
      <xdr:colOff>57150</xdr:colOff>
      <xdr:row>39</xdr:row>
      <xdr:rowOff>123825</xdr:rowOff>
    </xdr:to>
    <xdr:sp>
      <xdr:nvSpPr>
        <xdr:cNvPr id="40" name="Parentesi graffa chiusa 8"/>
        <xdr:cNvSpPr>
          <a:spLocks/>
        </xdr:cNvSpPr>
      </xdr:nvSpPr>
      <xdr:spPr>
        <a:xfrm rot="10800000">
          <a:off x="2752725" y="5343525"/>
          <a:ext cx="161925" cy="476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41</xdr:row>
      <xdr:rowOff>85725</xdr:rowOff>
    </xdr:from>
    <xdr:to>
      <xdr:col>4</xdr:col>
      <xdr:colOff>57150</xdr:colOff>
      <xdr:row>44</xdr:row>
      <xdr:rowOff>104775</xdr:rowOff>
    </xdr:to>
    <xdr:sp>
      <xdr:nvSpPr>
        <xdr:cNvPr id="41" name="Parentesi graffa chiusa 8"/>
        <xdr:cNvSpPr>
          <a:spLocks/>
        </xdr:cNvSpPr>
      </xdr:nvSpPr>
      <xdr:spPr>
        <a:xfrm rot="10800000">
          <a:off x="2752725" y="6086475"/>
          <a:ext cx="161925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45</xdr:row>
      <xdr:rowOff>76200</xdr:rowOff>
    </xdr:from>
    <xdr:to>
      <xdr:col>4</xdr:col>
      <xdr:colOff>57150</xdr:colOff>
      <xdr:row>48</xdr:row>
      <xdr:rowOff>104775</xdr:rowOff>
    </xdr:to>
    <xdr:sp>
      <xdr:nvSpPr>
        <xdr:cNvPr id="42" name="Parentesi graffa chiusa 8"/>
        <xdr:cNvSpPr>
          <a:spLocks/>
        </xdr:cNvSpPr>
      </xdr:nvSpPr>
      <xdr:spPr>
        <a:xfrm rot="10800000">
          <a:off x="2752725" y="6657975"/>
          <a:ext cx="161925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49</xdr:row>
      <xdr:rowOff>66675</xdr:rowOff>
    </xdr:from>
    <xdr:to>
      <xdr:col>4</xdr:col>
      <xdr:colOff>57150</xdr:colOff>
      <xdr:row>52</xdr:row>
      <xdr:rowOff>95250</xdr:rowOff>
    </xdr:to>
    <xdr:sp>
      <xdr:nvSpPr>
        <xdr:cNvPr id="43" name="Parentesi graffa chiusa 8"/>
        <xdr:cNvSpPr>
          <a:spLocks/>
        </xdr:cNvSpPr>
      </xdr:nvSpPr>
      <xdr:spPr>
        <a:xfrm rot="10800000">
          <a:off x="2752725" y="7219950"/>
          <a:ext cx="161925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53</xdr:row>
      <xdr:rowOff>66675</xdr:rowOff>
    </xdr:from>
    <xdr:to>
      <xdr:col>4</xdr:col>
      <xdr:colOff>57150</xdr:colOff>
      <xdr:row>56</xdr:row>
      <xdr:rowOff>95250</xdr:rowOff>
    </xdr:to>
    <xdr:sp>
      <xdr:nvSpPr>
        <xdr:cNvPr id="44" name="Parentesi graffa chiusa 8"/>
        <xdr:cNvSpPr>
          <a:spLocks/>
        </xdr:cNvSpPr>
      </xdr:nvSpPr>
      <xdr:spPr>
        <a:xfrm rot="10800000">
          <a:off x="2752725" y="7791450"/>
          <a:ext cx="161925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57</xdr:row>
      <xdr:rowOff>123825</xdr:rowOff>
    </xdr:from>
    <xdr:to>
      <xdr:col>4</xdr:col>
      <xdr:colOff>47625</xdr:colOff>
      <xdr:row>60</xdr:row>
      <xdr:rowOff>114300</xdr:rowOff>
    </xdr:to>
    <xdr:sp>
      <xdr:nvSpPr>
        <xdr:cNvPr id="45" name="Parentesi graffa chiusa 8"/>
        <xdr:cNvSpPr>
          <a:spLocks/>
        </xdr:cNvSpPr>
      </xdr:nvSpPr>
      <xdr:spPr>
        <a:xfrm rot="10800000">
          <a:off x="2743200" y="8420100"/>
          <a:ext cx="161925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61</xdr:row>
      <xdr:rowOff>85725</xdr:rowOff>
    </xdr:from>
    <xdr:to>
      <xdr:col>4</xdr:col>
      <xdr:colOff>47625</xdr:colOff>
      <xdr:row>64</xdr:row>
      <xdr:rowOff>114300</xdr:rowOff>
    </xdr:to>
    <xdr:sp>
      <xdr:nvSpPr>
        <xdr:cNvPr id="46" name="Parentesi graffa chiusa 8"/>
        <xdr:cNvSpPr>
          <a:spLocks/>
        </xdr:cNvSpPr>
      </xdr:nvSpPr>
      <xdr:spPr>
        <a:xfrm rot="10800000">
          <a:off x="2743200" y="8991600"/>
          <a:ext cx="161925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65</xdr:row>
      <xdr:rowOff>76200</xdr:rowOff>
    </xdr:from>
    <xdr:to>
      <xdr:col>4</xdr:col>
      <xdr:colOff>47625</xdr:colOff>
      <xdr:row>68</xdr:row>
      <xdr:rowOff>104775</xdr:rowOff>
    </xdr:to>
    <xdr:sp>
      <xdr:nvSpPr>
        <xdr:cNvPr id="47" name="Parentesi graffa chiusa 8"/>
        <xdr:cNvSpPr>
          <a:spLocks/>
        </xdr:cNvSpPr>
      </xdr:nvSpPr>
      <xdr:spPr>
        <a:xfrm rot="10800000">
          <a:off x="2743200" y="9553575"/>
          <a:ext cx="161925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69</xdr:row>
      <xdr:rowOff>76200</xdr:rowOff>
    </xdr:from>
    <xdr:to>
      <xdr:col>4</xdr:col>
      <xdr:colOff>47625</xdr:colOff>
      <xdr:row>72</xdr:row>
      <xdr:rowOff>104775</xdr:rowOff>
    </xdr:to>
    <xdr:sp>
      <xdr:nvSpPr>
        <xdr:cNvPr id="48" name="Parentesi graffa chiusa 8"/>
        <xdr:cNvSpPr>
          <a:spLocks/>
        </xdr:cNvSpPr>
      </xdr:nvSpPr>
      <xdr:spPr>
        <a:xfrm rot="10800000">
          <a:off x="2743200" y="10125075"/>
          <a:ext cx="161925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8</xdr:row>
      <xdr:rowOff>95250</xdr:rowOff>
    </xdr:from>
    <xdr:to>
      <xdr:col>4</xdr:col>
      <xdr:colOff>38100</xdr:colOff>
      <xdr:row>11</xdr:row>
      <xdr:rowOff>114300</xdr:rowOff>
    </xdr:to>
    <xdr:sp>
      <xdr:nvSpPr>
        <xdr:cNvPr id="1" name="Parentesi graffa chiusa 8"/>
        <xdr:cNvSpPr>
          <a:spLocks/>
        </xdr:cNvSpPr>
      </xdr:nvSpPr>
      <xdr:spPr>
        <a:xfrm rot="10800000">
          <a:off x="2781300" y="1495425"/>
          <a:ext cx="400050" cy="5048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12</xdr:row>
      <xdr:rowOff>57150</xdr:rowOff>
    </xdr:from>
    <xdr:to>
      <xdr:col>4</xdr:col>
      <xdr:colOff>38100</xdr:colOff>
      <xdr:row>15</xdr:row>
      <xdr:rowOff>104775</xdr:rowOff>
    </xdr:to>
    <xdr:sp>
      <xdr:nvSpPr>
        <xdr:cNvPr id="2" name="Parentesi graffa chiusa 8"/>
        <xdr:cNvSpPr>
          <a:spLocks/>
        </xdr:cNvSpPr>
      </xdr:nvSpPr>
      <xdr:spPr>
        <a:xfrm rot="10800000">
          <a:off x="2771775" y="2105025"/>
          <a:ext cx="409575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16</xdr:row>
      <xdr:rowOff>57150</xdr:rowOff>
    </xdr:from>
    <xdr:to>
      <xdr:col>4</xdr:col>
      <xdr:colOff>38100</xdr:colOff>
      <xdr:row>19</xdr:row>
      <xdr:rowOff>104775</xdr:rowOff>
    </xdr:to>
    <xdr:sp>
      <xdr:nvSpPr>
        <xdr:cNvPr id="3" name="Parentesi graffa chiusa 8"/>
        <xdr:cNvSpPr>
          <a:spLocks/>
        </xdr:cNvSpPr>
      </xdr:nvSpPr>
      <xdr:spPr>
        <a:xfrm rot="10800000">
          <a:off x="2790825" y="2752725"/>
          <a:ext cx="390525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20</xdr:row>
      <xdr:rowOff>47625</xdr:rowOff>
    </xdr:from>
    <xdr:to>
      <xdr:col>4</xdr:col>
      <xdr:colOff>38100</xdr:colOff>
      <xdr:row>23</xdr:row>
      <xdr:rowOff>95250</xdr:rowOff>
    </xdr:to>
    <xdr:sp>
      <xdr:nvSpPr>
        <xdr:cNvPr id="4" name="Parentesi graffa chiusa 8"/>
        <xdr:cNvSpPr>
          <a:spLocks/>
        </xdr:cNvSpPr>
      </xdr:nvSpPr>
      <xdr:spPr>
        <a:xfrm rot="10800000">
          <a:off x="2809875" y="3400425"/>
          <a:ext cx="371475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24</xdr:row>
      <xdr:rowOff>57150</xdr:rowOff>
    </xdr:from>
    <xdr:to>
      <xdr:col>4</xdr:col>
      <xdr:colOff>47625</xdr:colOff>
      <xdr:row>27</xdr:row>
      <xdr:rowOff>95250</xdr:rowOff>
    </xdr:to>
    <xdr:sp>
      <xdr:nvSpPr>
        <xdr:cNvPr id="5" name="Parentesi graffa chiusa 8"/>
        <xdr:cNvSpPr>
          <a:spLocks/>
        </xdr:cNvSpPr>
      </xdr:nvSpPr>
      <xdr:spPr>
        <a:xfrm rot="10800000">
          <a:off x="2809875" y="4057650"/>
          <a:ext cx="381000" cy="5810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28</xdr:row>
      <xdr:rowOff>47625</xdr:rowOff>
    </xdr:from>
    <xdr:to>
      <xdr:col>4</xdr:col>
      <xdr:colOff>47625</xdr:colOff>
      <xdr:row>31</xdr:row>
      <xdr:rowOff>95250</xdr:rowOff>
    </xdr:to>
    <xdr:sp>
      <xdr:nvSpPr>
        <xdr:cNvPr id="6" name="Parentesi graffa chiusa 8"/>
        <xdr:cNvSpPr>
          <a:spLocks/>
        </xdr:cNvSpPr>
      </xdr:nvSpPr>
      <xdr:spPr>
        <a:xfrm rot="10800000">
          <a:off x="2809875" y="4762500"/>
          <a:ext cx="38100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32</xdr:row>
      <xdr:rowOff>57150</xdr:rowOff>
    </xdr:from>
    <xdr:to>
      <xdr:col>4</xdr:col>
      <xdr:colOff>47625</xdr:colOff>
      <xdr:row>35</xdr:row>
      <xdr:rowOff>104775</xdr:rowOff>
    </xdr:to>
    <xdr:sp>
      <xdr:nvSpPr>
        <xdr:cNvPr id="7" name="Parentesi graffa chiusa 8"/>
        <xdr:cNvSpPr>
          <a:spLocks/>
        </xdr:cNvSpPr>
      </xdr:nvSpPr>
      <xdr:spPr>
        <a:xfrm rot="10800000">
          <a:off x="2819400" y="5419725"/>
          <a:ext cx="371475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36</xdr:row>
      <xdr:rowOff>76200</xdr:rowOff>
    </xdr:from>
    <xdr:to>
      <xdr:col>4</xdr:col>
      <xdr:colOff>57150</xdr:colOff>
      <xdr:row>39</xdr:row>
      <xdr:rowOff>123825</xdr:rowOff>
    </xdr:to>
    <xdr:sp>
      <xdr:nvSpPr>
        <xdr:cNvPr id="8" name="Parentesi graffa chiusa 8"/>
        <xdr:cNvSpPr>
          <a:spLocks/>
        </xdr:cNvSpPr>
      </xdr:nvSpPr>
      <xdr:spPr>
        <a:xfrm rot="10800000">
          <a:off x="2800350" y="6086475"/>
          <a:ext cx="400050" cy="6000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40</xdr:row>
      <xdr:rowOff>85725</xdr:rowOff>
    </xdr:from>
    <xdr:to>
      <xdr:col>4</xdr:col>
      <xdr:colOff>57150</xdr:colOff>
      <xdr:row>43</xdr:row>
      <xdr:rowOff>104775</xdr:rowOff>
    </xdr:to>
    <xdr:sp>
      <xdr:nvSpPr>
        <xdr:cNvPr id="9" name="Parentesi graffa chiusa 8"/>
        <xdr:cNvSpPr>
          <a:spLocks/>
        </xdr:cNvSpPr>
      </xdr:nvSpPr>
      <xdr:spPr>
        <a:xfrm rot="10800000">
          <a:off x="2819400" y="6838950"/>
          <a:ext cx="381000" cy="5238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44</xdr:row>
      <xdr:rowOff>76200</xdr:rowOff>
    </xdr:from>
    <xdr:to>
      <xdr:col>4</xdr:col>
      <xdr:colOff>57150</xdr:colOff>
      <xdr:row>47</xdr:row>
      <xdr:rowOff>104775</xdr:rowOff>
    </xdr:to>
    <xdr:sp>
      <xdr:nvSpPr>
        <xdr:cNvPr id="10" name="Parentesi graffa chiusa 8"/>
        <xdr:cNvSpPr>
          <a:spLocks/>
        </xdr:cNvSpPr>
      </xdr:nvSpPr>
      <xdr:spPr>
        <a:xfrm rot="10800000">
          <a:off x="2809875" y="7496175"/>
          <a:ext cx="390525" cy="5143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</xdr:row>
      <xdr:rowOff>57150</xdr:rowOff>
    </xdr:from>
    <xdr:to>
      <xdr:col>7</xdr:col>
      <xdr:colOff>371475</xdr:colOff>
      <xdr:row>11</xdr:row>
      <xdr:rowOff>123825</xdr:rowOff>
    </xdr:to>
    <xdr:sp>
      <xdr:nvSpPr>
        <xdr:cNvPr id="11" name="Parentesi graffa chiusa 1"/>
        <xdr:cNvSpPr>
          <a:spLocks/>
        </xdr:cNvSpPr>
      </xdr:nvSpPr>
      <xdr:spPr>
        <a:xfrm>
          <a:off x="5153025" y="1619250"/>
          <a:ext cx="247650" cy="3905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17</xdr:row>
      <xdr:rowOff>28575</xdr:rowOff>
    </xdr:from>
    <xdr:to>
      <xdr:col>7</xdr:col>
      <xdr:colOff>371475</xdr:colOff>
      <xdr:row>20</xdr:row>
      <xdr:rowOff>0</xdr:rowOff>
    </xdr:to>
    <xdr:sp>
      <xdr:nvSpPr>
        <xdr:cNvPr id="12" name="Parentesi graffa chiusa 3"/>
        <xdr:cNvSpPr>
          <a:spLocks/>
        </xdr:cNvSpPr>
      </xdr:nvSpPr>
      <xdr:spPr>
        <a:xfrm>
          <a:off x="5153025" y="2886075"/>
          <a:ext cx="247650" cy="4667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21</xdr:row>
      <xdr:rowOff>28575</xdr:rowOff>
    </xdr:from>
    <xdr:to>
      <xdr:col>7</xdr:col>
      <xdr:colOff>371475</xdr:colOff>
      <xdr:row>23</xdr:row>
      <xdr:rowOff>104775</xdr:rowOff>
    </xdr:to>
    <xdr:sp>
      <xdr:nvSpPr>
        <xdr:cNvPr id="13" name="Parentesi graffa chiusa 4"/>
        <xdr:cNvSpPr>
          <a:spLocks/>
        </xdr:cNvSpPr>
      </xdr:nvSpPr>
      <xdr:spPr>
        <a:xfrm>
          <a:off x="5153025" y="3543300"/>
          <a:ext cx="247650" cy="4000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28575</xdr:rowOff>
    </xdr:from>
    <xdr:to>
      <xdr:col>7</xdr:col>
      <xdr:colOff>371475</xdr:colOff>
      <xdr:row>27</xdr:row>
      <xdr:rowOff>95250</xdr:rowOff>
    </xdr:to>
    <xdr:sp>
      <xdr:nvSpPr>
        <xdr:cNvPr id="14" name="Parentesi graffa chiusa 5"/>
        <xdr:cNvSpPr>
          <a:spLocks/>
        </xdr:cNvSpPr>
      </xdr:nvSpPr>
      <xdr:spPr>
        <a:xfrm>
          <a:off x="5153025" y="4248150"/>
          <a:ext cx="247650" cy="3905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29</xdr:row>
      <xdr:rowOff>28575</xdr:rowOff>
    </xdr:from>
    <xdr:to>
      <xdr:col>7</xdr:col>
      <xdr:colOff>371475</xdr:colOff>
      <xdr:row>31</xdr:row>
      <xdr:rowOff>104775</xdr:rowOff>
    </xdr:to>
    <xdr:sp>
      <xdr:nvSpPr>
        <xdr:cNvPr id="15" name="Parentesi graffa chiusa 6"/>
        <xdr:cNvSpPr>
          <a:spLocks/>
        </xdr:cNvSpPr>
      </xdr:nvSpPr>
      <xdr:spPr>
        <a:xfrm>
          <a:off x="5153025" y="4905375"/>
          <a:ext cx="247650" cy="4000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28575</xdr:rowOff>
    </xdr:from>
    <xdr:to>
      <xdr:col>7</xdr:col>
      <xdr:colOff>371475</xdr:colOff>
      <xdr:row>35</xdr:row>
      <xdr:rowOff>85725</xdr:rowOff>
    </xdr:to>
    <xdr:sp>
      <xdr:nvSpPr>
        <xdr:cNvPr id="16" name="Parentesi graffa chiusa 7"/>
        <xdr:cNvSpPr>
          <a:spLocks/>
        </xdr:cNvSpPr>
      </xdr:nvSpPr>
      <xdr:spPr>
        <a:xfrm>
          <a:off x="5153025" y="5553075"/>
          <a:ext cx="247650" cy="3810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10</xdr:row>
      <xdr:rowOff>28575</xdr:rowOff>
    </xdr:from>
    <xdr:to>
      <xdr:col>10</xdr:col>
      <xdr:colOff>333375</xdr:colOff>
      <xdr:row>14</xdr:row>
      <xdr:rowOff>133350</xdr:rowOff>
    </xdr:to>
    <xdr:sp>
      <xdr:nvSpPr>
        <xdr:cNvPr id="17" name="Parentesi graffa chiusa 8"/>
        <xdr:cNvSpPr>
          <a:spLocks/>
        </xdr:cNvSpPr>
      </xdr:nvSpPr>
      <xdr:spPr>
        <a:xfrm>
          <a:off x="6772275" y="1752600"/>
          <a:ext cx="238125" cy="752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18</xdr:row>
      <xdr:rowOff>9525</xdr:rowOff>
    </xdr:from>
    <xdr:to>
      <xdr:col>10</xdr:col>
      <xdr:colOff>361950</xdr:colOff>
      <xdr:row>22</xdr:row>
      <xdr:rowOff>114300</xdr:rowOff>
    </xdr:to>
    <xdr:sp>
      <xdr:nvSpPr>
        <xdr:cNvPr id="18" name="Parentesi graffa chiusa 9"/>
        <xdr:cNvSpPr>
          <a:spLocks/>
        </xdr:cNvSpPr>
      </xdr:nvSpPr>
      <xdr:spPr>
        <a:xfrm>
          <a:off x="6810375" y="3028950"/>
          <a:ext cx="228600" cy="7620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66675</xdr:rowOff>
    </xdr:from>
    <xdr:to>
      <xdr:col>10</xdr:col>
      <xdr:colOff>333375</xdr:colOff>
      <xdr:row>38</xdr:row>
      <xdr:rowOff>95250</xdr:rowOff>
    </xdr:to>
    <xdr:sp>
      <xdr:nvSpPr>
        <xdr:cNvPr id="19" name="Parentesi graffa chiusa 10"/>
        <xdr:cNvSpPr>
          <a:spLocks/>
        </xdr:cNvSpPr>
      </xdr:nvSpPr>
      <xdr:spPr>
        <a:xfrm>
          <a:off x="6772275" y="5753100"/>
          <a:ext cx="238125" cy="742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26</xdr:row>
      <xdr:rowOff>47625</xdr:rowOff>
    </xdr:from>
    <xdr:to>
      <xdr:col>11</xdr:col>
      <xdr:colOff>0</xdr:colOff>
      <xdr:row>30</xdr:row>
      <xdr:rowOff>95250</xdr:rowOff>
    </xdr:to>
    <xdr:sp>
      <xdr:nvSpPr>
        <xdr:cNvPr id="20" name="Parentesi graffa chiusa 11"/>
        <xdr:cNvSpPr>
          <a:spLocks/>
        </xdr:cNvSpPr>
      </xdr:nvSpPr>
      <xdr:spPr>
        <a:xfrm>
          <a:off x="6800850" y="4429125"/>
          <a:ext cx="238125" cy="7048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37</xdr:row>
      <xdr:rowOff>28575</xdr:rowOff>
    </xdr:from>
    <xdr:to>
      <xdr:col>7</xdr:col>
      <xdr:colOff>371475</xdr:colOff>
      <xdr:row>39</xdr:row>
      <xdr:rowOff>171450</xdr:rowOff>
    </xdr:to>
    <xdr:sp>
      <xdr:nvSpPr>
        <xdr:cNvPr id="21" name="Parentesi graffa chiusa 12"/>
        <xdr:cNvSpPr>
          <a:spLocks/>
        </xdr:cNvSpPr>
      </xdr:nvSpPr>
      <xdr:spPr>
        <a:xfrm>
          <a:off x="5153025" y="6200775"/>
          <a:ext cx="24765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12</xdr:row>
      <xdr:rowOff>0</xdr:rowOff>
    </xdr:from>
    <xdr:to>
      <xdr:col>14</xdr:col>
      <xdr:colOff>0</xdr:colOff>
      <xdr:row>20</xdr:row>
      <xdr:rowOff>85725</xdr:rowOff>
    </xdr:to>
    <xdr:sp>
      <xdr:nvSpPr>
        <xdr:cNvPr id="22" name="Parentesi graffa chiusa 13"/>
        <xdr:cNvSpPr>
          <a:spLocks/>
        </xdr:cNvSpPr>
      </xdr:nvSpPr>
      <xdr:spPr>
        <a:xfrm>
          <a:off x="8162925" y="2047875"/>
          <a:ext cx="333375" cy="13906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28575</xdr:rowOff>
    </xdr:from>
    <xdr:to>
      <xdr:col>13</xdr:col>
      <xdr:colOff>390525</xdr:colOff>
      <xdr:row>36</xdr:row>
      <xdr:rowOff>123825</xdr:rowOff>
    </xdr:to>
    <xdr:sp>
      <xdr:nvSpPr>
        <xdr:cNvPr id="23" name="Parentesi graffa chiusa 14"/>
        <xdr:cNvSpPr>
          <a:spLocks/>
        </xdr:cNvSpPr>
      </xdr:nvSpPr>
      <xdr:spPr>
        <a:xfrm>
          <a:off x="8181975" y="4743450"/>
          <a:ext cx="304800" cy="13906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41</xdr:row>
      <xdr:rowOff>28575</xdr:rowOff>
    </xdr:from>
    <xdr:to>
      <xdr:col>7</xdr:col>
      <xdr:colOff>371475</xdr:colOff>
      <xdr:row>43</xdr:row>
      <xdr:rowOff>114300</xdr:rowOff>
    </xdr:to>
    <xdr:sp>
      <xdr:nvSpPr>
        <xdr:cNvPr id="24" name="Parentesi graffa chiusa 16"/>
        <xdr:cNvSpPr>
          <a:spLocks/>
        </xdr:cNvSpPr>
      </xdr:nvSpPr>
      <xdr:spPr>
        <a:xfrm>
          <a:off x="5153025" y="6962775"/>
          <a:ext cx="247650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45</xdr:row>
      <xdr:rowOff>28575</xdr:rowOff>
    </xdr:from>
    <xdr:to>
      <xdr:col>7</xdr:col>
      <xdr:colOff>371475</xdr:colOff>
      <xdr:row>47</xdr:row>
      <xdr:rowOff>104775</xdr:rowOff>
    </xdr:to>
    <xdr:sp>
      <xdr:nvSpPr>
        <xdr:cNvPr id="25" name="Parentesi graffa chiusa 17"/>
        <xdr:cNvSpPr>
          <a:spLocks/>
        </xdr:cNvSpPr>
      </xdr:nvSpPr>
      <xdr:spPr>
        <a:xfrm>
          <a:off x="5153025" y="7610475"/>
          <a:ext cx="247650" cy="4000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42</xdr:row>
      <xdr:rowOff>47625</xdr:rowOff>
    </xdr:from>
    <xdr:to>
      <xdr:col>10</xdr:col>
      <xdr:colOff>323850</xdr:colOff>
      <xdr:row>46</xdr:row>
      <xdr:rowOff>104775</xdr:rowOff>
    </xdr:to>
    <xdr:sp>
      <xdr:nvSpPr>
        <xdr:cNvPr id="26" name="Parentesi graffa chiusa 23"/>
        <xdr:cNvSpPr>
          <a:spLocks/>
        </xdr:cNvSpPr>
      </xdr:nvSpPr>
      <xdr:spPr>
        <a:xfrm>
          <a:off x="6762750" y="7143750"/>
          <a:ext cx="238125" cy="7048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45</xdr:row>
      <xdr:rowOff>0</xdr:rowOff>
    </xdr:from>
    <xdr:to>
      <xdr:col>14</xdr:col>
      <xdr:colOff>0</xdr:colOff>
      <xdr:row>51</xdr:row>
      <xdr:rowOff>114300</xdr:rowOff>
    </xdr:to>
    <xdr:sp>
      <xdr:nvSpPr>
        <xdr:cNvPr id="27" name="Parentesi graffa chiusa 28"/>
        <xdr:cNvSpPr>
          <a:spLocks/>
        </xdr:cNvSpPr>
      </xdr:nvSpPr>
      <xdr:spPr>
        <a:xfrm>
          <a:off x="8210550" y="7581900"/>
          <a:ext cx="285750" cy="10953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52</xdr:row>
      <xdr:rowOff>47625</xdr:rowOff>
    </xdr:from>
    <xdr:to>
      <xdr:col>16</xdr:col>
      <xdr:colOff>76200</xdr:colOff>
      <xdr:row>60</xdr:row>
      <xdr:rowOff>0</xdr:rowOff>
    </xdr:to>
    <xdr:pic>
      <xdr:nvPicPr>
        <xdr:cNvPr id="28" name="Picture 21" descr="DB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772525"/>
          <a:ext cx="2381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371475</xdr:colOff>
      <xdr:row>15</xdr:row>
      <xdr:rowOff>85725</xdr:rowOff>
    </xdr:to>
    <xdr:sp>
      <xdr:nvSpPr>
        <xdr:cNvPr id="29" name="Parentesi graffa chiusa 39"/>
        <xdr:cNvSpPr>
          <a:spLocks/>
        </xdr:cNvSpPr>
      </xdr:nvSpPr>
      <xdr:spPr>
        <a:xfrm>
          <a:off x="5153025" y="2238375"/>
          <a:ext cx="247650" cy="3810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16</xdr:row>
      <xdr:rowOff>66675</xdr:rowOff>
    </xdr:from>
    <xdr:to>
      <xdr:col>16</xdr:col>
      <xdr:colOff>142875</xdr:colOff>
      <xdr:row>48</xdr:row>
      <xdr:rowOff>76200</xdr:rowOff>
    </xdr:to>
    <xdr:sp>
      <xdr:nvSpPr>
        <xdr:cNvPr id="30" name="Parentesi graffa chiusa 13"/>
        <xdr:cNvSpPr>
          <a:spLocks/>
        </xdr:cNvSpPr>
      </xdr:nvSpPr>
      <xdr:spPr>
        <a:xfrm>
          <a:off x="9486900" y="2762250"/>
          <a:ext cx="333375" cy="53816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102</xdr:row>
      <xdr:rowOff>66675</xdr:rowOff>
    </xdr:from>
    <xdr:to>
      <xdr:col>13</xdr:col>
      <xdr:colOff>133350</xdr:colOff>
      <xdr:row>110</xdr:row>
      <xdr:rowOff>47625</xdr:rowOff>
    </xdr:to>
    <xdr:pic>
      <xdr:nvPicPr>
        <xdr:cNvPr id="31" name="Picture 21" descr="DB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6944975"/>
          <a:ext cx="1800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36</xdr:row>
      <xdr:rowOff>95250</xdr:rowOff>
    </xdr:from>
    <xdr:to>
      <xdr:col>16</xdr:col>
      <xdr:colOff>333375</xdr:colOff>
      <xdr:row>38</xdr:row>
      <xdr:rowOff>85725</xdr:rowOff>
    </xdr:to>
    <xdr:sp>
      <xdr:nvSpPr>
        <xdr:cNvPr id="32" name="Line 58"/>
        <xdr:cNvSpPr>
          <a:spLocks/>
        </xdr:cNvSpPr>
      </xdr:nvSpPr>
      <xdr:spPr>
        <a:xfrm>
          <a:off x="8143875" y="6105525"/>
          <a:ext cx="1866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40</xdr:row>
      <xdr:rowOff>104775</xdr:rowOff>
    </xdr:from>
    <xdr:to>
      <xdr:col>16</xdr:col>
      <xdr:colOff>276225</xdr:colOff>
      <xdr:row>44</xdr:row>
      <xdr:rowOff>95250</xdr:rowOff>
    </xdr:to>
    <xdr:sp>
      <xdr:nvSpPr>
        <xdr:cNvPr id="33" name="Line 59"/>
        <xdr:cNvSpPr>
          <a:spLocks/>
        </xdr:cNvSpPr>
      </xdr:nvSpPr>
      <xdr:spPr>
        <a:xfrm flipV="1">
          <a:off x="8153400" y="6858000"/>
          <a:ext cx="1800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31</xdr:row>
      <xdr:rowOff>0</xdr:rowOff>
    </xdr:from>
    <xdr:to>
      <xdr:col>16</xdr:col>
      <xdr:colOff>285750</xdr:colOff>
      <xdr:row>36</xdr:row>
      <xdr:rowOff>95250</xdr:rowOff>
    </xdr:to>
    <xdr:sp>
      <xdr:nvSpPr>
        <xdr:cNvPr id="34" name="Line 60"/>
        <xdr:cNvSpPr>
          <a:spLocks/>
        </xdr:cNvSpPr>
      </xdr:nvSpPr>
      <xdr:spPr>
        <a:xfrm>
          <a:off x="6705600" y="5200650"/>
          <a:ext cx="32575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8</xdr:row>
      <xdr:rowOff>95250</xdr:rowOff>
    </xdr:from>
    <xdr:to>
      <xdr:col>4</xdr:col>
      <xdr:colOff>38100</xdr:colOff>
      <xdr:row>11</xdr:row>
      <xdr:rowOff>114300</xdr:rowOff>
    </xdr:to>
    <xdr:sp>
      <xdr:nvSpPr>
        <xdr:cNvPr id="1" name="Parentesi graffa chiusa 8"/>
        <xdr:cNvSpPr>
          <a:spLocks/>
        </xdr:cNvSpPr>
      </xdr:nvSpPr>
      <xdr:spPr>
        <a:xfrm rot="10800000">
          <a:off x="2181225" y="1476375"/>
          <a:ext cx="285750" cy="5429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12</xdr:row>
      <xdr:rowOff>57150</xdr:rowOff>
    </xdr:from>
    <xdr:to>
      <xdr:col>4</xdr:col>
      <xdr:colOff>38100</xdr:colOff>
      <xdr:row>15</xdr:row>
      <xdr:rowOff>104775</xdr:rowOff>
    </xdr:to>
    <xdr:sp>
      <xdr:nvSpPr>
        <xdr:cNvPr id="2" name="Parentesi graffa chiusa 8"/>
        <xdr:cNvSpPr>
          <a:spLocks/>
        </xdr:cNvSpPr>
      </xdr:nvSpPr>
      <xdr:spPr>
        <a:xfrm rot="10800000">
          <a:off x="2171700" y="2124075"/>
          <a:ext cx="295275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16</xdr:row>
      <xdr:rowOff>57150</xdr:rowOff>
    </xdr:from>
    <xdr:to>
      <xdr:col>4</xdr:col>
      <xdr:colOff>38100</xdr:colOff>
      <xdr:row>19</xdr:row>
      <xdr:rowOff>104775</xdr:rowOff>
    </xdr:to>
    <xdr:sp>
      <xdr:nvSpPr>
        <xdr:cNvPr id="3" name="Parentesi graffa chiusa 8"/>
        <xdr:cNvSpPr>
          <a:spLocks/>
        </xdr:cNvSpPr>
      </xdr:nvSpPr>
      <xdr:spPr>
        <a:xfrm rot="10800000">
          <a:off x="2190750" y="2771775"/>
          <a:ext cx="276225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20</xdr:row>
      <xdr:rowOff>47625</xdr:rowOff>
    </xdr:from>
    <xdr:to>
      <xdr:col>4</xdr:col>
      <xdr:colOff>38100</xdr:colOff>
      <xdr:row>23</xdr:row>
      <xdr:rowOff>95250</xdr:rowOff>
    </xdr:to>
    <xdr:sp>
      <xdr:nvSpPr>
        <xdr:cNvPr id="4" name="Parentesi graffa chiusa 8"/>
        <xdr:cNvSpPr>
          <a:spLocks/>
        </xdr:cNvSpPr>
      </xdr:nvSpPr>
      <xdr:spPr>
        <a:xfrm rot="10800000">
          <a:off x="2209800" y="3409950"/>
          <a:ext cx="257175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24</xdr:row>
      <xdr:rowOff>57150</xdr:rowOff>
    </xdr:from>
    <xdr:to>
      <xdr:col>4</xdr:col>
      <xdr:colOff>47625</xdr:colOff>
      <xdr:row>27</xdr:row>
      <xdr:rowOff>95250</xdr:rowOff>
    </xdr:to>
    <xdr:sp>
      <xdr:nvSpPr>
        <xdr:cNvPr id="5" name="Parentesi graffa chiusa 8"/>
        <xdr:cNvSpPr>
          <a:spLocks/>
        </xdr:cNvSpPr>
      </xdr:nvSpPr>
      <xdr:spPr>
        <a:xfrm rot="10800000">
          <a:off x="2209800" y="4067175"/>
          <a:ext cx="266700" cy="5905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28</xdr:row>
      <xdr:rowOff>47625</xdr:rowOff>
    </xdr:from>
    <xdr:to>
      <xdr:col>4</xdr:col>
      <xdr:colOff>47625</xdr:colOff>
      <xdr:row>31</xdr:row>
      <xdr:rowOff>95250</xdr:rowOff>
    </xdr:to>
    <xdr:sp>
      <xdr:nvSpPr>
        <xdr:cNvPr id="6" name="Parentesi graffa chiusa 8"/>
        <xdr:cNvSpPr>
          <a:spLocks/>
        </xdr:cNvSpPr>
      </xdr:nvSpPr>
      <xdr:spPr>
        <a:xfrm rot="10800000">
          <a:off x="2209800" y="4772025"/>
          <a:ext cx="26670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32</xdr:row>
      <xdr:rowOff>57150</xdr:rowOff>
    </xdr:from>
    <xdr:to>
      <xdr:col>4</xdr:col>
      <xdr:colOff>47625</xdr:colOff>
      <xdr:row>35</xdr:row>
      <xdr:rowOff>104775</xdr:rowOff>
    </xdr:to>
    <xdr:sp>
      <xdr:nvSpPr>
        <xdr:cNvPr id="7" name="Parentesi graffa chiusa 8"/>
        <xdr:cNvSpPr>
          <a:spLocks/>
        </xdr:cNvSpPr>
      </xdr:nvSpPr>
      <xdr:spPr>
        <a:xfrm rot="10800000">
          <a:off x="2219325" y="5438775"/>
          <a:ext cx="257175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36</xdr:row>
      <xdr:rowOff>76200</xdr:rowOff>
    </xdr:from>
    <xdr:to>
      <xdr:col>4</xdr:col>
      <xdr:colOff>57150</xdr:colOff>
      <xdr:row>39</xdr:row>
      <xdr:rowOff>123825</xdr:rowOff>
    </xdr:to>
    <xdr:sp>
      <xdr:nvSpPr>
        <xdr:cNvPr id="8" name="Parentesi graffa chiusa 8"/>
        <xdr:cNvSpPr>
          <a:spLocks/>
        </xdr:cNvSpPr>
      </xdr:nvSpPr>
      <xdr:spPr>
        <a:xfrm rot="10800000">
          <a:off x="2200275" y="6105525"/>
          <a:ext cx="285750" cy="6000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40</xdr:row>
      <xdr:rowOff>85725</xdr:rowOff>
    </xdr:from>
    <xdr:to>
      <xdr:col>4</xdr:col>
      <xdr:colOff>57150</xdr:colOff>
      <xdr:row>43</xdr:row>
      <xdr:rowOff>104775</xdr:rowOff>
    </xdr:to>
    <xdr:sp>
      <xdr:nvSpPr>
        <xdr:cNvPr id="9" name="Parentesi graffa chiusa 8"/>
        <xdr:cNvSpPr>
          <a:spLocks/>
        </xdr:cNvSpPr>
      </xdr:nvSpPr>
      <xdr:spPr>
        <a:xfrm rot="10800000">
          <a:off x="2219325" y="6829425"/>
          <a:ext cx="266700" cy="5048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44</xdr:row>
      <xdr:rowOff>76200</xdr:rowOff>
    </xdr:from>
    <xdr:to>
      <xdr:col>4</xdr:col>
      <xdr:colOff>57150</xdr:colOff>
      <xdr:row>47</xdr:row>
      <xdr:rowOff>104775</xdr:rowOff>
    </xdr:to>
    <xdr:sp>
      <xdr:nvSpPr>
        <xdr:cNvPr id="10" name="Parentesi graffa chiusa 8"/>
        <xdr:cNvSpPr>
          <a:spLocks/>
        </xdr:cNvSpPr>
      </xdr:nvSpPr>
      <xdr:spPr>
        <a:xfrm rot="10800000">
          <a:off x="2209800" y="7467600"/>
          <a:ext cx="276225" cy="5143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</xdr:row>
      <xdr:rowOff>57150</xdr:rowOff>
    </xdr:from>
    <xdr:to>
      <xdr:col>7</xdr:col>
      <xdr:colOff>371475</xdr:colOff>
      <xdr:row>11</xdr:row>
      <xdr:rowOff>123825</xdr:rowOff>
    </xdr:to>
    <xdr:sp>
      <xdr:nvSpPr>
        <xdr:cNvPr id="11" name="Parentesi graffa chiusa 1"/>
        <xdr:cNvSpPr>
          <a:spLocks/>
        </xdr:cNvSpPr>
      </xdr:nvSpPr>
      <xdr:spPr>
        <a:xfrm>
          <a:off x="4362450" y="1600200"/>
          <a:ext cx="247650" cy="4286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17</xdr:row>
      <xdr:rowOff>28575</xdr:rowOff>
    </xdr:from>
    <xdr:to>
      <xdr:col>7</xdr:col>
      <xdr:colOff>371475</xdr:colOff>
      <xdr:row>20</xdr:row>
      <xdr:rowOff>0</xdr:rowOff>
    </xdr:to>
    <xdr:sp>
      <xdr:nvSpPr>
        <xdr:cNvPr id="12" name="Parentesi graffa chiusa 3"/>
        <xdr:cNvSpPr>
          <a:spLocks/>
        </xdr:cNvSpPr>
      </xdr:nvSpPr>
      <xdr:spPr>
        <a:xfrm>
          <a:off x="4362450" y="2905125"/>
          <a:ext cx="247650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21</xdr:row>
      <xdr:rowOff>28575</xdr:rowOff>
    </xdr:from>
    <xdr:to>
      <xdr:col>7</xdr:col>
      <xdr:colOff>371475</xdr:colOff>
      <xdr:row>23</xdr:row>
      <xdr:rowOff>104775</xdr:rowOff>
    </xdr:to>
    <xdr:sp>
      <xdr:nvSpPr>
        <xdr:cNvPr id="13" name="Parentesi graffa chiusa 4"/>
        <xdr:cNvSpPr>
          <a:spLocks/>
        </xdr:cNvSpPr>
      </xdr:nvSpPr>
      <xdr:spPr>
        <a:xfrm>
          <a:off x="4362450" y="3552825"/>
          <a:ext cx="247650" cy="4000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28575</xdr:rowOff>
    </xdr:from>
    <xdr:to>
      <xdr:col>7</xdr:col>
      <xdr:colOff>371475</xdr:colOff>
      <xdr:row>27</xdr:row>
      <xdr:rowOff>95250</xdr:rowOff>
    </xdr:to>
    <xdr:sp>
      <xdr:nvSpPr>
        <xdr:cNvPr id="14" name="Parentesi graffa chiusa 5"/>
        <xdr:cNvSpPr>
          <a:spLocks/>
        </xdr:cNvSpPr>
      </xdr:nvSpPr>
      <xdr:spPr>
        <a:xfrm>
          <a:off x="4362450" y="4267200"/>
          <a:ext cx="247650" cy="3905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29</xdr:row>
      <xdr:rowOff>28575</xdr:rowOff>
    </xdr:from>
    <xdr:to>
      <xdr:col>7</xdr:col>
      <xdr:colOff>371475</xdr:colOff>
      <xdr:row>31</xdr:row>
      <xdr:rowOff>104775</xdr:rowOff>
    </xdr:to>
    <xdr:sp>
      <xdr:nvSpPr>
        <xdr:cNvPr id="15" name="Parentesi graffa chiusa 6"/>
        <xdr:cNvSpPr>
          <a:spLocks/>
        </xdr:cNvSpPr>
      </xdr:nvSpPr>
      <xdr:spPr>
        <a:xfrm>
          <a:off x="4362450" y="4914900"/>
          <a:ext cx="247650" cy="4000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28575</xdr:rowOff>
    </xdr:from>
    <xdr:to>
      <xdr:col>7</xdr:col>
      <xdr:colOff>371475</xdr:colOff>
      <xdr:row>35</xdr:row>
      <xdr:rowOff>85725</xdr:rowOff>
    </xdr:to>
    <xdr:sp>
      <xdr:nvSpPr>
        <xdr:cNvPr id="16" name="Parentesi graffa chiusa 7"/>
        <xdr:cNvSpPr>
          <a:spLocks/>
        </xdr:cNvSpPr>
      </xdr:nvSpPr>
      <xdr:spPr>
        <a:xfrm>
          <a:off x="4362450" y="5572125"/>
          <a:ext cx="247650" cy="3810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10</xdr:row>
      <xdr:rowOff>28575</xdr:rowOff>
    </xdr:from>
    <xdr:to>
      <xdr:col>10</xdr:col>
      <xdr:colOff>323850</xdr:colOff>
      <xdr:row>14</xdr:row>
      <xdr:rowOff>133350</xdr:rowOff>
    </xdr:to>
    <xdr:sp>
      <xdr:nvSpPr>
        <xdr:cNvPr id="17" name="Parentesi graffa chiusa 8"/>
        <xdr:cNvSpPr>
          <a:spLocks/>
        </xdr:cNvSpPr>
      </xdr:nvSpPr>
      <xdr:spPr>
        <a:xfrm>
          <a:off x="5886450" y="1771650"/>
          <a:ext cx="228600" cy="752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18</xdr:row>
      <xdr:rowOff>9525</xdr:rowOff>
    </xdr:from>
    <xdr:to>
      <xdr:col>10</xdr:col>
      <xdr:colOff>323850</xdr:colOff>
      <xdr:row>22</xdr:row>
      <xdr:rowOff>114300</xdr:rowOff>
    </xdr:to>
    <xdr:sp>
      <xdr:nvSpPr>
        <xdr:cNvPr id="18" name="Parentesi graffa chiusa 9"/>
        <xdr:cNvSpPr>
          <a:spLocks/>
        </xdr:cNvSpPr>
      </xdr:nvSpPr>
      <xdr:spPr>
        <a:xfrm>
          <a:off x="5924550" y="3048000"/>
          <a:ext cx="190500" cy="752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66675</xdr:rowOff>
    </xdr:from>
    <xdr:to>
      <xdr:col>11</xdr:col>
      <xdr:colOff>0</xdr:colOff>
      <xdr:row>38</xdr:row>
      <xdr:rowOff>95250</xdr:rowOff>
    </xdr:to>
    <xdr:sp>
      <xdr:nvSpPr>
        <xdr:cNvPr id="19" name="Parentesi graffa chiusa 10"/>
        <xdr:cNvSpPr>
          <a:spLocks/>
        </xdr:cNvSpPr>
      </xdr:nvSpPr>
      <xdr:spPr>
        <a:xfrm>
          <a:off x="5886450" y="5772150"/>
          <a:ext cx="228600" cy="7429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26</xdr:row>
      <xdr:rowOff>47625</xdr:rowOff>
    </xdr:from>
    <xdr:to>
      <xdr:col>11</xdr:col>
      <xdr:colOff>0</xdr:colOff>
      <xdr:row>30</xdr:row>
      <xdr:rowOff>95250</xdr:rowOff>
    </xdr:to>
    <xdr:sp>
      <xdr:nvSpPr>
        <xdr:cNvPr id="20" name="Parentesi graffa chiusa 11"/>
        <xdr:cNvSpPr>
          <a:spLocks/>
        </xdr:cNvSpPr>
      </xdr:nvSpPr>
      <xdr:spPr>
        <a:xfrm>
          <a:off x="5915025" y="4448175"/>
          <a:ext cx="200025" cy="6953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37</xdr:row>
      <xdr:rowOff>28575</xdr:rowOff>
    </xdr:from>
    <xdr:to>
      <xdr:col>7</xdr:col>
      <xdr:colOff>371475</xdr:colOff>
      <xdr:row>40</xdr:row>
      <xdr:rowOff>0</xdr:rowOff>
    </xdr:to>
    <xdr:sp>
      <xdr:nvSpPr>
        <xdr:cNvPr id="21" name="Parentesi graffa chiusa 12"/>
        <xdr:cNvSpPr>
          <a:spLocks/>
        </xdr:cNvSpPr>
      </xdr:nvSpPr>
      <xdr:spPr>
        <a:xfrm>
          <a:off x="4362450" y="6219825"/>
          <a:ext cx="247650" cy="5238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12</xdr:row>
      <xdr:rowOff>47625</xdr:rowOff>
    </xdr:from>
    <xdr:to>
      <xdr:col>14</xdr:col>
      <xdr:colOff>0</xdr:colOff>
      <xdr:row>20</xdr:row>
      <xdr:rowOff>133350</xdr:rowOff>
    </xdr:to>
    <xdr:sp>
      <xdr:nvSpPr>
        <xdr:cNvPr id="22" name="Parentesi graffa chiusa 13"/>
        <xdr:cNvSpPr>
          <a:spLocks/>
        </xdr:cNvSpPr>
      </xdr:nvSpPr>
      <xdr:spPr>
        <a:xfrm>
          <a:off x="7410450" y="2114550"/>
          <a:ext cx="266700" cy="13811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28</xdr:row>
      <xdr:rowOff>47625</xdr:rowOff>
    </xdr:from>
    <xdr:to>
      <xdr:col>13</xdr:col>
      <xdr:colOff>304800</xdr:colOff>
      <xdr:row>36</xdr:row>
      <xdr:rowOff>142875</xdr:rowOff>
    </xdr:to>
    <xdr:sp>
      <xdr:nvSpPr>
        <xdr:cNvPr id="23" name="Parentesi graffa chiusa 14"/>
        <xdr:cNvSpPr>
          <a:spLocks/>
        </xdr:cNvSpPr>
      </xdr:nvSpPr>
      <xdr:spPr>
        <a:xfrm>
          <a:off x="7410450" y="4772025"/>
          <a:ext cx="238125" cy="14001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85725</xdr:rowOff>
    </xdr:from>
    <xdr:to>
      <xdr:col>17</xdr:col>
      <xdr:colOff>0</xdr:colOff>
      <xdr:row>32</xdr:row>
      <xdr:rowOff>123825</xdr:rowOff>
    </xdr:to>
    <xdr:sp>
      <xdr:nvSpPr>
        <xdr:cNvPr id="24" name="Parentesi graffa chiusa 15"/>
        <xdr:cNvSpPr>
          <a:spLocks/>
        </xdr:cNvSpPr>
      </xdr:nvSpPr>
      <xdr:spPr>
        <a:xfrm>
          <a:off x="8810625" y="2800350"/>
          <a:ext cx="285750" cy="27051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41</xdr:row>
      <xdr:rowOff>28575</xdr:rowOff>
    </xdr:from>
    <xdr:to>
      <xdr:col>7</xdr:col>
      <xdr:colOff>371475</xdr:colOff>
      <xdr:row>43</xdr:row>
      <xdr:rowOff>114300</xdr:rowOff>
    </xdr:to>
    <xdr:sp>
      <xdr:nvSpPr>
        <xdr:cNvPr id="25" name="Parentesi graffa chiusa 16"/>
        <xdr:cNvSpPr>
          <a:spLocks/>
        </xdr:cNvSpPr>
      </xdr:nvSpPr>
      <xdr:spPr>
        <a:xfrm>
          <a:off x="4362450" y="6934200"/>
          <a:ext cx="247650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45</xdr:row>
      <xdr:rowOff>28575</xdr:rowOff>
    </xdr:from>
    <xdr:to>
      <xdr:col>7</xdr:col>
      <xdr:colOff>371475</xdr:colOff>
      <xdr:row>47</xdr:row>
      <xdr:rowOff>104775</xdr:rowOff>
    </xdr:to>
    <xdr:sp>
      <xdr:nvSpPr>
        <xdr:cNvPr id="26" name="Parentesi graffa chiusa 17"/>
        <xdr:cNvSpPr>
          <a:spLocks/>
        </xdr:cNvSpPr>
      </xdr:nvSpPr>
      <xdr:spPr>
        <a:xfrm>
          <a:off x="4362450" y="7581900"/>
          <a:ext cx="247650" cy="4000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42</xdr:row>
      <xdr:rowOff>47625</xdr:rowOff>
    </xdr:from>
    <xdr:to>
      <xdr:col>10</xdr:col>
      <xdr:colOff>323850</xdr:colOff>
      <xdr:row>46</xdr:row>
      <xdr:rowOff>104775</xdr:rowOff>
    </xdr:to>
    <xdr:sp>
      <xdr:nvSpPr>
        <xdr:cNvPr id="27" name="Parentesi graffa chiusa 23"/>
        <xdr:cNvSpPr>
          <a:spLocks/>
        </xdr:cNvSpPr>
      </xdr:nvSpPr>
      <xdr:spPr>
        <a:xfrm>
          <a:off x="5876925" y="7115175"/>
          <a:ext cx="238125" cy="7048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44</xdr:row>
      <xdr:rowOff>38100</xdr:rowOff>
    </xdr:from>
    <xdr:to>
      <xdr:col>14</xdr:col>
      <xdr:colOff>0</xdr:colOff>
      <xdr:row>52</xdr:row>
      <xdr:rowOff>171450</xdr:rowOff>
    </xdr:to>
    <xdr:sp>
      <xdr:nvSpPr>
        <xdr:cNvPr id="28" name="Parentesi graffa chiusa 28"/>
        <xdr:cNvSpPr>
          <a:spLocks/>
        </xdr:cNvSpPr>
      </xdr:nvSpPr>
      <xdr:spPr>
        <a:xfrm>
          <a:off x="7439025" y="7429500"/>
          <a:ext cx="238125" cy="1428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371475</xdr:colOff>
      <xdr:row>15</xdr:row>
      <xdr:rowOff>85725</xdr:rowOff>
    </xdr:to>
    <xdr:sp>
      <xdr:nvSpPr>
        <xdr:cNvPr id="29" name="Parentesi graffa chiusa 39"/>
        <xdr:cNvSpPr>
          <a:spLocks/>
        </xdr:cNvSpPr>
      </xdr:nvSpPr>
      <xdr:spPr>
        <a:xfrm>
          <a:off x="4362450" y="2257425"/>
          <a:ext cx="247650" cy="3810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48</xdr:row>
      <xdr:rowOff>47625</xdr:rowOff>
    </xdr:from>
    <xdr:to>
      <xdr:col>17</xdr:col>
      <xdr:colOff>0</xdr:colOff>
      <xdr:row>56</xdr:row>
      <xdr:rowOff>95250</xdr:rowOff>
    </xdr:to>
    <xdr:sp>
      <xdr:nvSpPr>
        <xdr:cNvPr id="30" name="Parentesi graffa chiusa 28"/>
        <xdr:cNvSpPr>
          <a:spLocks/>
        </xdr:cNvSpPr>
      </xdr:nvSpPr>
      <xdr:spPr>
        <a:xfrm>
          <a:off x="8858250" y="8086725"/>
          <a:ext cx="238125" cy="14097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24</xdr:row>
      <xdr:rowOff>28575</xdr:rowOff>
    </xdr:from>
    <xdr:to>
      <xdr:col>20</xdr:col>
      <xdr:colOff>0</xdr:colOff>
      <xdr:row>52</xdr:row>
      <xdr:rowOff>19050</xdr:rowOff>
    </xdr:to>
    <xdr:sp>
      <xdr:nvSpPr>
        <xdr:cNvPr id="31" name="Parentesi graffa chiusa 31"/>
        <xdr:cNvSpPr>
          <a:spLocks/>
        </xdr:cNvSpPr>
      </xdr:nvSpPr>
      <xdr:spPr>
        <a:xfrm>
          <a:off x="10277475" y="4038600"/>
          <a:ext cx="304800" cy="46672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44</xdr:row>
      <xdr:rowOff>57150</xdr:rowOff>
    </xdr:from>
    <xdr:to>
      <xdr:col>4</xdr:col>
      <xdr:colOff>47625</xdr:colOff>
      <xdr:row>47</xdr:row>
      <xdr:rowOff>104775</xdr:rowOff>
    </xdr:to>
    <xdr:sp>
      <xdr:nvSpPr>
        <xdr:cNvPr id="32" name="Parentesi graffa chiusa 8"/>
        <xdr:cNvSpPr>
          <a:spLocks/>
        </xdr:cNvSpPr>
      </xdr:nvSpPr>
      <xdr:spPr>
        <a:xfrm rot="10800000">
          <a:off x="2219325" y="7448550"/>
          <a:ext cx="257175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48</xdr:row>
      <xdr:rowOff>76200</xdr:rowOff>
    </xdr:from>
    <xdr:to>
      <xdr:col>4</xdr:col>
      <xdr:colOff>57150</xdr:colOff>
      <xdr:row>51</xdr:row>
      <xdr:rowOff>123825</xdr:rowOff>
    </xdr:to>
    <xdr:sp>
      <xdr:nvSpPr>
        <xdr:cNvPr id="33" name="Parentesi graffa chiusa 8"/>
        <xdr:cNvSpPr>
          <a:spLocks/>
        </xdr:cNvSpPr>
      </xdr:nvSpPr>
      <xdr:spPr>
        <a:xfrm rot="10800000">
          <a:off x="2200275" y="8115300"/>
          <a:ext cx="28575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52</xdr:row>
      <xdr:rowOff>85725</xdr:rowOff>
    </xdr:from>
    <xdr:to>
      <xdr:col>4</xdr:col>
      <xdr:colOff>57150</xdr:colOff>
      <xdr:row>55</xdr:row>
      <xdr:rowOff>104775</xdr:rowOff>
    </xdr:to>
    <xdr:sp>
      <xdr:nvSpPr>
        <xdr:cNvPr id="34" name="Parentesi graffa chiusa 8"/>
        <xdr:cNvSpPr>
          <a:spLocks/>
        </xdr:cNvSpPr>
      </xdr:nvSpPr>
      <xdr:spPr>
        <a:xfrm rot="10800000">
          <a:off x="2219325" y="8772525"/>
          <a:ext cx="266700" cy="5715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45</xdr:row>
      <xdr:rowOff>28575</xdr:rowOff>
    </xdr:from>
    <xdr:to>
      <xdr:col>7</xdr:col>
      <xdr:colOff>371475</xdr:colOff>
      <xdr:row>47</xdr:row>
      <xdr:rowOff>85725</xdr:rowOff>
    </xdr:to>
    <xdr:sp>
      <xdr:nvSpPr>
        <xdr:cNvPr id="35" name="Parentesi graffa chiusa 7"/>
        <xdr:cNvSpPr>
          <a:spLocks/>
        </xdr:cNvSpPr>
      </xdr:nvSpPr>
      <xdr:spPr>
        <a:xfrm>
          <a:off x="4362450" y="7581900"/>
          <a:ext cx="247650" cy="3810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50</xdr:row>
      <xdr:rowOff>66675</xdr:rowOff>
    </xdr:from>
    <xdr:to>
      <xdr:col>10</xdr:col>
      <xdr:colOff>276225</xdr:colOff>
      <xdr:row>54</xdr:row>
      <xdr:rowOff>28575</xdr:rowOff>
    </xdr:to>
    <xdr:sp>
      <xdr:nvSpPr>
        <xdr:cNvPr id="36" name="Parentesi graffa chiusa 10"/>
        <xdr:cNvSpPr>
          <a:spLocks/>
        </xdr:cNvSpPr>
      </xdr:nvSpPr>
      <xdr:spPr>
        <a:xfrm>
          <a:off x="5848350" y="8429625"/>
          <a:ext cx="219075" cy="6762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49</xdr:row>
      <xdr:rowOff>19050</xdr:rowOff>
    </xdr:from>
    <xdr:to>
      <xdr:col>7</xdr:col>
      <xdr:colOff>371475</xdr:colOff>
      <xdr:row>51</xdr:row>
      <xdr:rowOff>152400</xdr:rowOff>
    </xdr:to>
    <xdr:sp>
      <xdr:nvSpPr>
        <xdr:cNvPr id="37" name="Parentesi graffa chiusa 12"/>
        <xdr:cNvSpPr>
          <a:spLocks/>
        </xdr:cNvSpPr>
      </xdr:nvSpPr>
      <xdr:spPr>
        <a:xfrm>
          <a:off x="4362450" y="8220075"/>
          <a:ext cx="247650" cy="4572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53</xdr:row>
      <xdr:rowOff>28575</xdr:rowOff>
    </xdr:from>
    <xdr:to>
      <xdr:col>7</xdr:col>
      <xdr:colOff>371475</xdr:colOff>
      <xdr:row>55</xdr:row>
      <xdr:rowOff>114300</xdr:rowOff>
    </xdr:to>
    <xdr:sp>
      <xdr:nvSpPr>
        <xdr:cNvPr id="38" name="Parentesi graffa chiusa 16"/>
        <xdr:cNvSpPr>
          <a:spLocks/>
        </xdr:cNvSpPr>
      </xdr:nvSpPr>
      <xdr:spPr>
        <a:xfrm>
          <a:off x="4362450" y="8943975"/>
          <a:ext cx="247650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58</xdr:row>
      <xdr:rowOff>85725</xdr:rowOff>
    </xdr:from>
    <xdr:to>
      <xdr:col>16</xdr:col>
      <xdr:colOff>114300</xdr:colOff>
      <xdr:row>66</xdr:row>
      <xdr:rowOff>123825</xdr:rowOff>
    </xdr:to>
    <xdr:pic>
      <xdr:nvPicPr>
        <xdr:cNvPr id="39" name="Picture 21" descr="DB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810750"/>
          <a:ext cx="23050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57</xdr:row>
      <xdr:rowOff>152400</xdr:rowOff>
    </xdr:from>
    <xdr:to>
      <xdr:col>0</xdr:col>
      <xdr:colOff>247650</xdr:colOff>
      <xdr:row>66</xdr:row>
      <xdr:rowOff>38100</xdr:rowOff>
    </xdr:to>
    <xdr:sp>
      <xdr:nvSpPr>
        <xdr:cNvPr id="40" name="AutoShape 43"/>
        <xdr:cNvSpPr>
          <a:spLocks/>
        </xdr:cNvSpPr>
      </xdr:nvSpPr>
      <xdr:spPr>
        <a:xfrm>
          <a:off x="9525" y="9715500"/>
          <a:ext cx="238125" cy="1343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666750</xdr:colOff>
      <xdr:row>36</xdr:row>
      <xdr:rowOff>19050</xdr:rowOff>
    </xdr:from>
    <xdr:to>
      <xdr:col>12</xdr:col>
      <xdr:colOff>57150</xdr:colOff>
      <xdr:row>52</xdr:row>
      <xdr:rowOff>28575</xdr:rowOff>
    </xdr:to>
    <xdr:sp>
      <xdr:nvSpPr>
        <xdr:cNvPr id="41" name="Parentesi graffa chiusa 14"/>
        <xdr:cNvSpPr>
          <a:spLocks/>
        </xdr:cNvSpPr>
      </xdr:nvSpPr>
      <xdr:spPr>
        <a:xfrm>
          <a:off x="6781800" y="6048375"/>
          <a:ext cx="276225" cy="2667000"/>
        </a:xfrm>
        <a:prstGeom prst="rightBrac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8</xdr:row>
      <xdr:rowOff>76200</xdr:rowOff>
    </xdr:from>
    <xdr:to>
      <xdr:col>4</xdr:col>
      <xdr:colOff>28575</xdr:colOff>
      <xdr:row>11</xdr:row>
      <xdr:rowOff>95250</xdr:rowOff>
    </xdr:to>
    <xdr:sp>
      <xdr:nvSpPr>
        <xdr:cNvPr id="1" name="Parentesi graffa chiusa 8"/>
        <xdr:cNvSpPr>
          <a:spLocks/>
        </xdr:cNvSpPr>
      </xdr:nvSpPr>
      <xdr:spPr>
        <a:xfrm rot="10800000">
          <a:off x="2133600" y="1457325"/>
          <a:ext cx="219075" cy="5048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12</xdr:row>
      <xdr:rowOff>57150</xdr:rowOff>
    </xdr:from>
    <xdr:to>
      <xdr:col>4</xdr:col>
      <xdr:colOff>28575</xdr:colOff>
      <xdr:row>15</xdr:row>
      <xdr:rowOff>104775</xdr:rowOff>
    </xdr:to>
    <xdr:sp>
      <xdr:nvSpPr>
        <xdr:cNvPr id="2" name="Parentesi graffa chiusa 8"/>
        <xdr:cNvSpPr>
          <a:spLocks/>
        </xdr:cNvSpPr>
      </xdr:nvSpPr>
      <xdr:spPr>
        <a:xfrm rot="10800000">
          <a:off x="2124075" y="2085975"/>
          <a:ext cx="22860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57150</xdr:rowOff>
    </xdr:from>
    <xdr:to>
      <xdr:col>4</xdr:col>
      <xdr:colOff>28575</xdr:colOff>
      <xdr:row>19</xdr:row>
      <xdr:rowOff>104775</xdr:rowOff>
    </xdr:to>
    <xdr:sp>
      <xdr:nvSpPr>
        <xdr:cNvPr id="3" name="Parentesi graffa chiusa 8"/>
        <xdr:cNvSpPr>
          <a:spLocks/>
        </xdr:cNvSpPr>
      </xdr:nvSpPr>
      <xdr:spPr>
        <a:xfrm rot="10800000">
          <a:off x="2143125" y="2733675"/>
          <a:ext cx="20955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</xdr:row>
      <xdr:rowOff>57150</xdr:rowOff>
    </xdr:from>
    <xdr:to>
      <xdr:col>7</xdr:col>
      <xdr:colOff>371475</xdr:colOff>
      <xdr:row>11</xdr:row>
      <xdr:rowOff>123825</xdr:rowOff>
    </xdr:to>
    <xdr:sp>
      <xdr:nvSpPr>
        <xdr:cNvPr id="4" name="Parentesi graffa chiusa 1"/>
        <xdr:cNvSpPr>
          <a:spLocks/>
        </xdr:cNvSpPr>
      </xdr:nvSpPr>
      <xdr:spPr>
        <a:xfrm>
          <a:off x="4229100" y="1600200"/>
          <a:ext cx="247650" cy="3905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17</xdr:row>
      <xdr:rowOff>38100</xdr:rowOff>
    </xdr:from>
    <xdr:to>
      <xdr:col>8</xdr:col>
      <xdr:colOff>0</xdr:colOff>
      <xdr:row>19</xdr:row>
      <xdr:rowOff>123825</xdr:rowOff>
    </xdr:to>
    <xdr:sp>
      <xdr:nvSpPr>
        <xdr:cNvPr id="5" name="Parentesi graffa chiusa 3"/>
        <xdr:cNvSpPr>
          <a:spLocks/>
        </xdr:cNvSpPr>
      </xdr:nvSpPr>
      <xdr:spPr>
        <a:xfrm>
          <a:off x="4229100" y="2876550"/>
          <a:ext cx="333375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10</xdr:row>
      <xdr:rowOff>28575</xdr:rowOff>
    </xdr:from>
    <xdr:to>
      <xdr:col>10</xdr:col>
      <xdr:colOff>333375</xdr:colOff>
      <xdr:row>14</xdr:row>
      <xdr:rowOff>133350</xdr:rowOff>
    </xdr:to>
    <xdr:sp>
      <xdr:nvSpPr>
        <xdr:cNvPr id="6" name="Parentesi graffa chiusa 8"/>
        <xdr:cNvSpPr>
          <a:spLocks/>
        </xdr:cNvSpPr>
      </xdr:nvSpPr>
      <xdr:spPr>
        <a:xfrm>
          <a:off x="5886450" y="1733550"/>
          <a:ext cx="238125" cy="7524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12</xdr:row>
      <xdr:rowOff>0</xdr:rowOff>
    </xdr:from>
    <xdr:to>
      <xdr:col>14</xdr:col>
      <xdr:colOff>0</xdr:colOff>
      <xdr:row>20</xdr:row>
      <xdr:rowOff>85725</xdr:rowOff>
    </xdr:to>
    <xdr:sp>
      <xdr:nvSpPr>
        <xdr:cNvPr id="7" name="Parentesi graffa chiusa 13"/>
        <xdr:cNvSpPr>
          <a:spLocks/>
        </xdr:cNvSpPr>
      </xdr:nvSpPr>
      <xdr:spPr>
        <a:xfrm>
          <a:off x="7400925" y="2028825"/>
          <a:ext cx="304800" cy="13811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371475</xdr:colOff>
      <xdr:row>15</xdr:row>
      <xdr:rowOff>85725</xdr:rowOff>
    </xdr:to>
    <xdr:sp>
      <xdr:nvSpPr>
        <xdr:cNvPr id="8" name="Parentesi graffa chiusa 39"/>
        <xdr:cNvSpPr>
          <a:spLocks/>
        </xdr:cNvSpPr>
      </xdr:nvSpPr>
      <xdr:spPr>
        <a:xfrm>
          <a:off x="4229100" y="2219325"/>
          <a:ext cx="247650" cy="3810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24</xdr:row>
      <xdr:rowOff>76200</xdr:rowOff>
    </xdr:from>
    <xdr:to>
      <xdr:col>4</xdr:col>
      <xdr:colOff>47625</xdr:colOff>
      <xdr:row>27</xdr:row>
      <xdr:rowOff>123825</xdr:rowOff>
    </xdr:to>
    <xdr:sp>
      <xdr:nvSpPr>
        <xdr:cNvPr id="9" name="Parentesi graffa chiusa 8"/>
        <xdr:cNvSpPr>
          <a:spLocks/>
        </xdr:cNvSpPr>
      </xdr:nvSpPr>
      <xdr:spPr>
        <a:xfrm rot="10800000">
          <a:off x="2152650" y="4057650"/>
          <a:ext cx="219075" cy="6000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66675</xdr:rowOff>
    </xdr:from>
    <xdr:to>
      <xdr:col>4</xdr:col>
      <xdr:colOff>38100</xdr:colOff>
      <xdr:row>31</xdr:row>
      <xdr:rowOff>114300</xdr:rowOff>
    </xdr:to>
    <xdr:sp>
      <xdr:nvSpPr>
        <xdr:cNvPr id="10" name="Parentesi graffa chiusa 8"/>
        <xdr:cNvSpPr>
          <a:spLocks/>
        </xdr:cNvSpPr>
      </xdr:nvSpPr>
      <xdr:spPr>
        <a:xfrm rot="10800000">
          <a:off x="2133600" y="4762500"/>
          <a:ext cx="22860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32</xdr:row>
      <xdr:rowOff>76200</xdr:rowOff>
    </xdr:from>
    <xdr:to>
      <xdr:col>4</xdr:col>
      <xdr:colOff>47625</xdr:colOff>
      <xdr:row>35</xdr:row>
      <xdr:rowOff>123825</xdr:rowOff>
    </xdr:to>
    <xdr:sp>
      <xdr:nvSpPr>
        <xdr:cNvPr id="11" name="Parentesi graffa chiusa 8"/>
        <xdr:cNvSpPr>
          <a:spLocks/>
        </xdr:cNvSpPr>
      </xdr:nvSpPr>
      <xdr:spPr>
        <a:xfrm rot="10800000">
          <a:off x="2162175" y="5419725"/>
          <a:ext cx="20955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21</xdr:row>
      <xdr:rowOff>57150</xdr:rowOff>
    </xdr:from>
    <xdr:to>
      <xdr:col>7</xdr:col>
      <xdr:colOff>371475</xdr:colOff>
      <xdr:row>23</xdr:row>
      <xdr:rowOff>123825</xdr:rowOff>
    </xdr:to>
    <xdr:sp>
      <xdr:nvSpPr>
        <xdr:cNvPr id="12" name="Parentesi graffa chiusa 1"/>
        <xdr:cNvSpPr>
          <a:spLocks/>
        </xdr:cNvSpPr>
      </xdr:nvSpPr>
      <xdr:spPr>
        <a:xfrm>
          <a:off x="4229100" y="3543300"/>
          <a:ext cx="247650" cy="3905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29</xdr:row>
      <xdr:rowOff>28575</xdr:rowOff>
    </xdr:from>
    <xdr:to>
      <xdr:col>8</xdr:col>
      <xdr:colOff>0</xdr:colOff>
      <xdr:row>31</xdr:row>
      <xdr:rowOff>114300</xdr:rowOff>
    </xdr:to>
    <xdr:sp>
      <xdr:nvSpPr>
        <xdr:cNvPr id="13" name="Parentesi graffa chiusa 3"/>
        <xdr:cNvSpPr>
          <a:spLocks/>
        </xdr:cNvSpPr>
      </xdr:nvSpPr>
      <xdr:spPr>
        <a:xfrm>
          <a:off x="4229100" y="4886325"/>
          <a:ext cx="333375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18</xdr:row>
      <xdr:rowOff>66675</xdr:rowOff>
    </xdr:from>
    <xdr:to>
      <xdr:col>11</xdr:col>
      <xdr:colOff>9525</xdr:colOff>
      <xdr:row>22</xdr:row>
      <xdr:rowOff>114300</xdr:rowOff>
    </xdr:to>
    <xdr:sp>
      <xdr:nvSpPr>
        <xdr:cNvPr id="14" name="Parentesi graffa chiusa 8"/>
        <xdr:cNvSpPr>
          <a:spLocks/>
        </xdr:cNvSpPr>
      </xdr:nvSpPr>
      <xdr:spPr>
        <a:xfrm>
          <a:off x="5905500" y="3067050"/>
          <a:ext cx="238125" cy="6953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47625</xdr:rowOff>
    </xdr:from>
    <xdr:to>
      <xdr:col>8</xdr:col>
      <xdr:colOff>0</xdr:colOff>
      <xdr:row>27</xdr:row>
      <xdr:rowOff>104775</xdr:rowOff>
    </xdr:to>
    <xdr:sp>
      <xdr:nvSpPr>
        <xdr:cNvPr id="15" name="Parentesi graffa chiusa 39"/>
        <xdr:cNvSpPr>
          <a:spLocks/>
        </xdr:cNvSpPr>
      </xdr:nvSpPr>
      <xdr:spPr>
        <a:xfrm>
          <a:off x="4229100" y="4257675"/>
          <a:ext cx="333375" cy="3810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26</xdr:row>
      <xdr:rowOff>57150</xdr:rowOff>
    </xdr:from>
    <xdr:to>
      <xdr:col>10</xdr:col>
      <xdr:colOff>323850</xdr:colOff>
      <xdr:row>30</xdr:row>
      <xdr:rowOff>104775</xdr:rowOff>
    </xdr:to>
    <xdr:sp>
      <xdr:nvSpPr>
        <xdr:cNvPr id="16" name="Parentesi graffa chiusa 8"/>
        <xdr:cNvSpPr>
          <a:spLocks/>
        </xdr:cNvSpPr>
      </xdr:nvSpPr>
      <xdr:spPr>
        <a:xfrm>
          <a:off x="5876925" y="4429125"/>
          <a:ext cx="238125" cy="6953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28575</xdr:rowOff>
    </xdr:from>
    <xdr:to>
      <xdr:col>8</xdr:col>
      <xdr:colOff>0</xdr:colOff>
      <xdr:row>35</xdr:row>
      <xdr:rowOff>114300</xdr:rowOff>
    </xdr:to>
    <xdr:sp>
      <xdr:nvSpPr>
        <xdr:cNvPr id="17" name="Parentesi graffa chiusa 3"/>
        <xdr:cNvSpPr>
          <a:spLocks/>
        </xdr:cNvSpPr>
      </xdr:nvSpPr>
      <xdr:spPr>
        <a:xfrm>
          <a:off x="4229100" y="5534025"/>
          <a:ext cx="333375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47625</xdr:rowOff>
    </xdr:from>
    <xdr:to>
      <xdr:col>4</xdr:col>
      <xdr:colOff>47625</xdr:colOff>
      <xdr:row>23</xdr:row>
      <xdr:rowOff>95250</xdr:rowOff>
    </xdr:to>
    <xdr:sp>
      <xdr:nvSpPr>
        <xdr:cNvPr id="18" name="Parentesi graffa chiusa 8"/>
        <xdr:cNvSpPr>
          <a:spLocks/>
        </xdr:cNvSpPr>
      </xdr:nvSpPr>
      <xdr:spPr>
        <a:xfrm rot="10800000">
          <a:off x="2152650" y="3371850"/>
          <a:ext cx="219075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36</xdr:row>
      <xdr:rowOff>47625</xdr:rowOff>
    </xdr:from>
    <xdr:to>
      <xdr:col>4</xdr:col>
      <xdr:colOff>38100</xdr:colOff>
      <xdr:row>39</xdr:row>
      <xdr:rowOff>66675</xdr:rowOff>
    </xdr:to>
    <xdr:sp>
      <xdr:nvSpPr>
        <xdr:cNvPr id="19" name="Parentesi graffa chiusa 8"/>
        <xdr:cNvSpPr>
          <a:spLocks/>
        </xdr:cNvSpPr>
      </xdr:nvSpPr>
      <xdr:spPr>
        <a:xfrm rot="10800000">
          <a:off x="2143125" y="6038850"/>
          <a:ext cx="219075" cy="5143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47625</xdr:rowOff>
    </xdr:from>
    <xdr:to>
      <xdr:col>4</xdr:col>
      <xdr:colOff>28575</xdr:colOff>
      <xdr:row>43</xdr:row>
      <xdr:rowOff>95250</xdr:rowOff>
    </xdr:to>
    <xdr:sp>
      <xdr:nvSpPr>
        <xdr:cNvPr id="20" name="Parentesi graffa chiusa 8"/>
        <xdr:cNvSpPr>
          <a:spLocks/>
        </xdr:cNvSpPr>
      </xdr:nvSpPr>
      <xdr:spPr>
        <a:xfrm rot="10800000">
          <a:off x="2124075" y="6762750"/>
          <a:ext cx="22860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44</xdr:row>
      <xdr:rowOff>38100</xdr:rowOff>
    </xdr:from>
    <xdr:to>
      <xdr:col>4</xdr:col>
      <xdr:colOff>19050</xdr:colOff>
      <xdr:row>47</xdr:row>
      <xdr:rowOff>85725</xdr:rowOff>
    </xdr:to>
    <xdr:sp>
      <xdr:nvSpPr>
        <xdr:cNvPr id="21" name="Parentesi graffa chiusa 8"/>
        <xdr:cNvSpPr>
          <a:spLocks/>
        </xdr:cNvSpPr>
      </xdr:nvSpPr>
      <xdr:spPr>
        <a:xfrm rot="10800000">
          <a:off x="2133600" y="7400925"/>
          <a:ext cx="20955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37</xdr:row>
      <xdr:rowOff>57150</xdr:rowOff>
    </xdr:from>
    <xdr:to>
      <xdr:col>8</xdr:col>
      <xdr:colOff>0</xdr:colOff>
      <xdr:row>39</xdr:row>
      <xdr:rowOff>142875</xdr:rowOff>
    </xdr:to>
    <xdr:sp>
      <xdr:nvSpPr>
        <xdr:cNvPr id="22" name="Parentesi graffa chiusa 3"/>
        <xdr:cNvSpPr>
          <a:spLocks/>
        </xdr:cNvSpPr>
      </xdr:nvSpPr>
      <xdr:spPr>
        <a:xfrm>
          <a:off x="4229100" y="6210300"/>
          <a:ext cx="333375" cy="4191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41</xdr:row>
      <xdr:rowOff>28575</xdr:rowOff>
    </xdr:from>
    <xdr:to>
      <xdr:col>8</xdr:col>
      <xdr:colOff>0</xdr:colOff>
      <xdr:row>43</xdr:row>
      <xdr:rowOff>114300</xdr:rowOff>
    </xdr:to>
    <xdr:sp>
      <xdr:nvSpPr>
        <xdr:cNvPr id="23" name="Parentesi graffa chiusa 3"/>
        <xdr:cNvSpPr>
          <a:spLocks/>
        </xdr:cNvSpPr>
      </xdr:nvSpPr>
      <xdr:spPr>
        <a:xfrm>
          <a:off x="4229100" y="6905625"/>
          <a:ext cx="333375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45</xdr:row>
      <xdr:rowOff>57150</xdr:rowOff>
    </xdr:from>
    <xdr:to>
      <xdr:col>8</xdr:col>
      <xdr:colOff>0</xdr:colOff>
      <xdr:row>47</xdr:row>
      <xdr:rowOff>142875</xdr:rowOff>
    </xdr:to>
    <xdr:sp>
      <xdr:nvSpPr>
        <xdr:cNvPr id="24" name="Parentesi graffa chiusa 3"/>
        <xdr:cNvSpPr>
          <a:spLocks/>
        </xdr:cNvSpPr>
      </xdr:nvSpPr>
      <xdr:spPr>
        <a:xfrm>
          <a:off x="4229100" y="7581900"/>
          <a:ext cx="333375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49</xdr:row>
      <xdr:rowOff>57150</xdr:rowOff>
    </xdr:from>
    <xdr:to>
      <xdr:col>8</xdr:col>
      <xdr:colOff>0</xdr:colOff>
      <xdr:row>52</xdr:row>
      <xdr:rowOff>0</xdr:rowOff>
    </xdr:to>
    <xdr:sp>
      <xdr:nvSpPr>
        <xdr:cNvPr id="25" name="Parentesi graffa chiusa 3"/>
        <xdr:cNvSpPr>
          <a:spLocks/>
        </xdr:cNvSpPr>
      </xdr:nvSpPr>
      <xdr:spPr>
        <a:xfrm>
          <a:off x="4219575" y="8229600"/>
          <a:ext cx="342900" cy="4191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53</xdr:row>
      <xdr:rowOff>57150</xdr:rowOff>
    </xdr:from>
    <xdr:to>
      <xdr:col>8</xdr:col>
      <xdr:colOff>0</xdr:colOff>
      <xdr:row>55</xdr:row>
      <xdr:rowOff>142875</xdr:rowOff>
    </xdr:to>
    <xdr:sp>
      <xdr:nvSpPr>
        <xdr:cNvPr id="26" name="Parentesi graffa chiusa 3"/>
        <xdr:cNvSpPr>
          <a:spLocks/>
        </xdr:cNvSpPr>
      </xdr:nvSpPr>
      <xdr:spPr>
        <a:xfrm>
          <a:off x="4229100" y="8867775"/>
          <a:ext cx="333375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57</xdr:row>
      <xdr:rowOff>28575</xdr:rowOff>
    </xdr:from>
    <xdr:to>
      <xdr:col>8</xdr:col>
      <xdr:colOff>0</xdr:colOff>
      <xdr:row>59</xdr:row>
      <xdr:rowOff>114300</xdr:rowOff>
    </xdr:to>
    <xdr:sp>
      <xdr:nvSpPr>
        <xdr:cNvPr id="27" name="Parentesi graffa chiusa 3"/>
        <xdr:cNvSpPr>
          <a:spLocks/>
        </xdr:cNvSpPr>
      </xdr:nvSpPr>
      <xdr:spPr>
        <a:xfrm>
          <a:off x="4229100" y="9553575"/>
          <a:ext cx="333375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61</xdr:row>
      <xdr:rowOff>57150</xdr:rowOff>
    </xdr:from>
    <xdr:to>
      <xdr:col>8</xdr:col>
      <xdr:colOff>0</xdr:colOff>
      <xdr:row>63</xdr:row>
      <xdr:rowOff>142875</xdr:rowOff>
    </xdr:to>
    <xdr:sp>
      <xdr:nvSpPr>
        <xdr:cNvPr id="28" name="Parentesi graffa chiusa 3"/>
        <xdr:cNvSpPr>
          <a:spLocks/>
        </xdr:cNvSpPr>
      </xdr:nvSpPr>
      <xdr:spPr>
        <a:xfrm>
          <a:off x="4229100" y="10229850"/>
          <a:ext cx="333375" cy="4095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60</xdr:row>
      <xdr:rowOff>66675</xdr:rowOff>
    </xdr:from>
    <xdr:to>
      <xdr:col>4</xdr:col>
      <xdr:colOff>28575</xdr:colOff>
      <xdr:row>63</xdr:row>
      <xdr:rowOff>114300</xdr:rowOff>
    </xdr:to>
    <xdr:sp>
      <xdr:nvSpPr>
        <xdr:cNvPr id="29" name="Parentesi graffa chiusa 8"/>
        <xdr:cNvSpPr>
          <a:spLocks/>
        </xdr:cNvSpPr>
      </xdr:nvSpPr>
      <xdr:spPr>
        <a:xfrm rot="10800000">
          <a:off x="2143125" y="10077450"/>
          <a:ext cx="20955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56</xdr:row>
      <xdr:rowOff>85725</xdr:rowOff>
    </xdr:from>
    <xdr:to>
      <xdr:col>4</xdr:col>
      <xdr:colOff>28575</xdr:colOff>
      <xdr:row>59</xdr:row>
      <xdr:rowOff>133350</xdr:rowOff>
    </xdr:to>
    <xdr:sp>
      <xdr:nvSpPr>
        <xdr:cNvPr id="30" name="Parentesi graffa chiusa 8"/>
        <xdr:cNvSpPr>
          <a:spLocks/>
        </xdr:cNvSpPr>
      </xdr:nvSpPr>
      <xdr:spPr>
        <a:xfrm rot="10800000">
          <a:off x="2143125" y="9448800"/>
          <a:ext cx="20955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52</xdr:row>
      <xdr:rowOff>57150</xdr:rowOff>
    </xdr:from>
    <xdr:to>
      <xdr:col>4</xdr:col>
      <xdr:colOff>38100</xdr:colOff>
      <xdr:row>55</xdr:row>
      <xdr:rowOff>104775</xdr:rowOff>
    </xdr:to>
    <xdr:sp>
      <xdr:nvSpPr>
        <xdr:cNvPr id="31" name="Parentesi graffa chiusa 8"/>
        <xdr:cNvSpPr>
          <a:spLocks/>
        </xdr:cNvSpPr>
      </xdr:nvSpPr>
      <xdr:spPr>
        <a:xfrm rot="10800000">
          <a:off x="2152650" y="8705850"/>
          <a:ext cx="20955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48</xdr:row>
      <xdr:rowOff>47625</xdr:rowOff>
    </xdr:from>
    <xdr:to>
      <xdr:col>4</xdr:col>
      <xdr:colOff>38100</xdr:colOff>
      <xdr:row>51</xdr:row>
      <xdr:rowOff>95250</xdr:rowOff>
    </xdr:to>
    <xdr:sp>
      <xdr:nvSpPr>
        <xdr:cNvPr id="32" name="Parentesi graffa chiusa 8"/>
        <xdr:cNvSpPr>
          <a:spLocks/>
        </xdr:cNvSpPr>
      </xdr:nvSpPr>
      <xdr:spPr>
        <a:xfrm rot="10800000">
          <a:off x="2152650" y="8058150"/>
          <a:ext cx="209550" cy="5334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58</xdr:row>
      <xdr:rowOff>57150</xdr:rowOff>
    </xdr:from>
    <xdr:to>
      <xdr:col>10</xdr:col>
      <xdr:colOff>323850</xdr:colOff>
      <xdr:row>62</xdr:row>
      <xdr:rowOff>104775</xdr:rowOff>
    </xdr:to>
    <xdr:sp>
      <xdr:nvSpPr>
        <xdr:cNvPr id="33" name="Parentesi graffa chiusa 8"/>
        <xdr:cNvSpPr>
          <a:spLocks/>
        </xdr:cNvSpPr>
      </xdr:nvSpPr>
      <xdr:spPr>
        <a:xfrm>
          <a:off x="5876925" y="9744075"/>
          <a:ext cx="238125" cy="6953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50</xdr:row>
      <xdr:rowOff>95250</xdr:rowOff>
    </xdr:from>
    <xdr:to>
      <xdr:col>11</xdr:col>
      <xdr:colOff>9525</xdr:colOff>
      <xdr:row>54</xdr:row>
      <xdr:rowOff>76200</xdr:rowOff>
    </xdr:to>
    <xdr:sp>
      <xdr:nvSpPr>
        <xdr:cNvPr id="34" name="Parentesi graffa chiusa 8"/>
        <xdr:cNvSpPr>
          <a:spLocks/>
        </xdr:cNvSpPr>
      </xdr:nvSpPr>
      <xdr:spPr>
        <a:xfrm>
          <a:off x="5905500" y="8429625"/>
          <a:ext cx="238125" cy="6191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42</xdr:row>
      <xdr:rowOff>66675</xdr:rowOff>
    </xdr:from>
    <xdr:to>
      <xdr:col>11</xdr:col>
      <xdr:colOff>9525</xdr:colOff>
      <xdr:row>46</xdr:row>
      <xdr:rowOff>114300</xdr:rowOff>
    </xdr:to>
    <xdr:sp>
      <xdr:nvSpPr>
        <xdr:cNvPr id="35" name="Parentesi graffa chiusa 8"/>
        <xdr:cNvSpPr>
          <a:spLocks/>
        </xdr:cNvSpPr>
      </xdr:nvSpPr>
      <xdr:spPr>
        <a:xfrm>
          <a:off x="5905500" y="7105650"/>
          <a:ext cx="238125" cy="6953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34</xdr:row>
      <xdr:rowOff>76200</xdr:rowOff>
    </xdr:from>
    <xdr:to>
      <xdr:col>11</xdr:col>
      <xdr:colOff>9525</xdr:colOff>
      <xdr:row>38</xdr:row>
      <xdr:rowOff>95250</xdr:rowOff>
    </xdr:to>
    <xdr:sp>
      <xdr:nvSpPr>
        <xdr:cNvPr id="36" name="Parentesi graffa chiusa 8"/>
        <xdr:cNvSpPr>
          <a:spLocks/>
        </xdr:cNvSpPr>
      </xdr:nvSpPr>
      <xdr:spPr>
        <a:xfrm>
          <a:off x="5905500" y="5743575"/>
          <a:ext cx="238125" cy="6762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28</xdr:row>
      <xdr:rowOff>38100</xdr:rowOff>
    </xdr:from>
    <xdr:to>
      <xdr:col>14</xdr:col>
      <xdr:colOff>47625</xdr:colOff>
      <xdr:row>36</xdr:row>
      <xdr:rowOff>123825</xdr:rowOff>
    </xdr:to>
    <xdr:sp>
      <xdr:nvSpPr>
        <xdr:cNvPr id="37" name="Parentesi graffa chiusa 13"/>
        <xdr:cNvSpPr>
          <a:spLocks/>
        </xdr:cNvSpPr>
      </xdr:nvSpPr>
      <xdr:spPr>
        <a:xfrm>
          <a:off x="7448550" y="4733925"/>
          <a:ext cx="304800" cy="13811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44</xdr:row>
      <xdr:rowOff>76200</xdr:rowOff>
    </xdr:from>
    <xdr:to>
      <xdr:col>13</xdr:col>
      <xdr:colOff>342900</xdr:colOff>
      <xdr:row>52</xdr:row>
      <xdr:rowOff>95250</xdr:rowOff>
    </xdr:to>
    <xdr:sp>
      <xdr:nvSpPr>
        <xdr:cNvPr id="38" name="Parentesi graffa chiusa 13"/>
        <xdr:cNvSpPr>
          <a:spLocks/>
        </xdr:cNvSpPr>
      </xdr:nvSpPr>
      <xdr:spPr>
        <a:xfrm>
          <a:off x="7372350" y="7439025"/>
          <a:ext cx="304800" cy="13049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66675</xdr:rowOff>
    </xdr:from>
    <xdr:to>
      <xdr:col>13</xdr:col>
      <xdr:colOff>342900</xdr:colOff>
      <xdr:row>66</xdr:row>
      <xdr:rowOff>114300</xdr:rowOff>
    </xdr:to>
    <xdr:sp>
      <xdr:nvSpPr>
        <xdr:cNvPr id="39" name="Parentesi graffa chiusa 13"/>
        <xdr:cNvSpPr>
          <a:spLocks/>
        </xdr:cNvSpPr>
      </xdr:nvSpPr>
      <xdr:spPr>
        <a:xfrm>
          <a:off x="7419975" y="10077450"/>
          <a:ext cx="257175" cy="101917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114300</xdr:rowOff>
    </xdr:from>
    <xdr:to>
      <xdr:col>0</xdr:col>
      <xdr:colOff>257175</xdr:colOff>
      <xdr:row>77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9050" y="11420475"/>
          <a:ext cx="238125" cy="1343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69</xdr:row>
      <xdr:rowOff>104775</xdr:rowOff>
    </xdr:from>
    <xdr:to>
      <xdr:col>10</xdr:col>
      <xdr:colOff>180975</xdr:colOff>
      <xdr:row>77</xdr:row>
      <xdr:rowOff>9525</xdr:rowOff>
    </xdr:to>
    <xdr:sp>
      <xdr:nvSpPr>
        <xdr:cNvPr id="41" name="AutoShape 41"/>
        <xdr:cNvSpPr>
          <a:spLocks/>
        </xdr:cNvSpPr>
      </xdr:nvSpPr>
      <xdr:spPr>
        <a:xfrm>
          <a:off x="5638800" y="11572875"/>
          <a:ext cx="333375" cy="1200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76200</xdr:rowOff>
    </xdr:from>
    <xdr:to>
      <xdr:col>16</xdr:col>
      <xdr:colOff>371475</xdr:colOff>
      <xdr:row>32</xdr:row>
      <xdr:rowOff>114300</xdr:rowOff>
    </xdr:to>
    <xdr:sp>
      <xdr:nvSpPr>
        <xdr:cNvPr id="42" name="Parentesi graffa chiusa 15"/>
        <xdr:cNvSpPr>
          <a:spLocks/>
        </xdr:cNvSpPr>
      </xdr:nvSpPr>
      <xdr:spPr>
        <a:xfrm>
          <a:off x="8820150" y="2752725"/>
          <a:ext cx="333375" cy="27051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48</xdr:row>
      <xdr:rowOff>47625</xdr:rowOff>
    </xdr:from>
    <xdr:to>
      <xdr:col>16</xdr:col>
      <xdr:colOff>333375</xdr:colOff>
      <xdr:row>63</xdr:row>
      <xdr:rowOff>47625</xdr:rowOff>
    </xdr:to>
    <xdr:sp>
      <xdr:nvSpPr>
        <xdr:cNvPr id="43" name="Parentesi graffa chiusa 28"/>
        <xdr:cNvSpPr>
          <a:spLocks/>
        </xdr:cNvSpPr>
      </xdr:nvSpPr>
      <xdr:spPr>
        <a:xfrm>
          <a:off x="8867775" y="8058150"/>
          <a:ext cx="247650" cy="2486025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24</xdr:row>
      <xdr:rowOff>76200</xdr:rowOff>
    </xdr:from>
    <xdr:to>
      <xdr:col>20</xdr:col>
      <xdr:colOff>0</xdr:colOff>
      <xdr:row>55</xdr:row>
      <xdr:rowOff>104775</xdr:rowOff>
    </xdr:to>
    <xdr:sp>
      <xdr:nvSpPr>
        <xdr:cNvPr id="44" name="Parentesi graffa chiusa 31"/>
        <xdr:cNvSpPr>
          <a:spLocks/>
        </xdr:cNvSpPr>
      </xdr:nvSpPr>
      <xdr:spPr>
        <a:xfrm>
          <a:off x="10563225" y="4057650"/>
          <a:ext cx="571500" cy="51816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40</xdr:row>
      <xdr:rowOff>85725</xdr:rowOff>
    </xdr:from>
    <xdr:to>
      <xdr:col>11</xdr:col>
      <xdr:colOff>800100</xdr:colOff>
      <xdr:row>40</xdr:row>
      <xdr:rowOff>85725</xdr:rowOff>
    </xdr:to>
    <xdr:sp>
      <xdr:nvSpPr>
        <xdr:cNvPr id="45" name="Line 45"/>
        <xdr:cNvSpPr>
          <a:spLocks/>
        </xdr:cNvSpPr>
      </xdr:nvSpPr>
      <xdr:spPr>
        <a:xfrm flipV="1">
          <a:off x="5438775" y="6800850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70</xdr:row>
      <xdr:rowOff>28575</xdr:rowOff>
    </xdr:from>
    <xdr:to>
      <xdr:col>13</xdr:col>
      <xdr:colOff>323850</xdr:colOff>
      <xdr:row>71</xdr:row>
      <xdr:rowOff>152400</xdr:rowOff>
    </xdr:to>
    <xdr:sp>
      <xdr:nvSpPr>
        <xdr:cNvPr id="46" name="Parentesi graffa chiusa 3"/>
        <xdr:cNvSpPr>
          <a:spLocks/>
        </xdr:cNvSpPr>
      </xdr:nvSpPr>
      <xdr:spPr>
        <a:xfrm>
          <a:off x="7439025" y="11658600"/>
          <a:ext cx="219075" cy="285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73</xdr:row>
      <xdr:rowOff>28575</xdr:rowOff>
    </xdr:from>
    <xdr:to>
      <xdr:col>13</xdr:col>
      <xdr:colOff>333375</xdr:colOff>
      <xdr:row>74</xdr:row>
      <xdr:rowOff>152400</xdr:rowOff>
    </xdr:to>
    <xdr:sp>
      <xdr:nvSpPr>
        <xdr:cNvPr id="47" name="Parentesi graffa chiusa 3"/>
        <xdr:cNvSpPr>
          <a:spLocks/>
        </xdr:cNvSpPr>
      </xdr:nvSpPr>
      <xdr:spPr>
        <a:xfrm>
          <a:off x="7448550" y="12144375"/>
          <a:ext cx="219075" cy="28575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70</xdr:row>
      <xdr:rowOff>28575</xdr:rowOff>
    </xdr:from>
    <xdr:to>
      <xdr:col>16</xdr:col>
      <xdr:colOff>323850</xdr:colOff>
      <xdr:row>73</xdr:row>
      <xdr:rowOff>114300</xdr:rowOff>
    </xdr:to>
    <xdr:sp>
      <xdr:nvSpPr>
        <xdr:cNvPr id="48" name="Parentesi graffa chiusa 3"/>
        <xdr:cNvSpPr>
          <a:spLocks/>
        </xdr:cNvSpPr>
      </xdr:nvSpPr>
      <xdr:spPr>
        <a:xfrm>
          <a:off x="8886825" y="11658600"/>
          <a:ext cx="219075" cy="57150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75</xdr:row>
      <xdr:rowOff>133350</xdr:rowOff>
    </xdr:from>
    <xdr:to>
      <xdr:col>11</xdr:col>
      <xdr:colOff>657225</xdr:colOff>
      <xdr:row>81</xdr:row>
      <xdr:rowOff>95250</xdr:rowOff>
    </xdr:to>
    <xdr:sp>
      <xdr:nvSpPr>
        <xdr:cNvPr id="49" name="Line 52"/>
        <xdr:cNvSpPr>
          <a:spLocks/>
        </xdr:cNvSpPr>
      </xdr:nvSpPr>
      <xdr:spPr>
        <a:xfrm flipV="1">
          <a:off x="6115050" y="12573000"/>
          <a:ext cx="6762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" name="Parentesi graffa chiusa 1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Parentesi graffa chiusa 2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3" name="Parentesi graffa chiusa 3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4" name="Parentesi graffa chiusa 4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5" name="Parentesi graffa chiusa 5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6" name="Parentesi graffa chiusa 6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7" name="Parentesi graffa chiusa 8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8" name="Parentesi graffa chiusa 9"/>
        <xdr:cNvSpPr>
          <a:spLocks/>
        </xdr:cNvSpPr>
      </xdr:nvSpPr>
      <xdr:spPr>
        <a:xfrm>
          <a:off x="657225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371475</xdr:colOff>
      <xdr:row>0</xdr:row>
      <xdr:rowOff>0</xdr:rowOff>
    </xdr:to>
    <xdr:sp>
      <xdr:nvSpPr>
        <xdr:cNvPr id="9" name="Parentesi graffa chiusa 10"/>
        <xdr:cNvSpPr>
          <a:spLocks/>
        </xdr:cNvSpPr>
      </xdr:nvSpPr>
      <xdr:spPr>
        <a:xfrm>
          <a:off x="661035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0" name="Parentesi graffa chiusa 11"/>
        <xdr:cNvSpPr>
          <a:spLocks/>
        </xdr:cNvSpPr>
      </xdr:nvSpPr>
      <xdr:spPr>
        <a:xfrm>
          <a:off x="657225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11" name="Parentesi graffa chiusa 12"/>
        <xdr:cNvSpPr>
          <a:spLocks/>
        </xdr:cNvSpPr>
      </xdr:nvSpPr>
      <xdr:spPr>
        <a:xfrm>
          <a:off x="6600825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2" name="Parentesi graffa chiusa 13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581025</xdr:colOff>
      <xdr:row>0</xdr:row>
      <xdr:rowOff>0</xdr:rowOff>
    </xdr:to>
    <xdr:sp>
      <xdr:nvSpPr>
        <xdr:cNvPr id="13" name="Parentesi graffa chiusa 14"/>
        <xdr:cNvSpPr>
          <a:spLocks/>
        </xdr:cNvSpPr>
      </xdr:nvSpPr>
      <xdr:spPr>
        <a:xfrm>
          <a:off x="8401050" y="0"/>
          <a:ext cx="4667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13</xdr:col>
      <xdr:colOff>561975</xdr:colOff>
      <xdr:row>0</xdr:row>
      <xdr:rowOff>0</xdr:rowOff>
    </xdr:to>
    <xdr:sp>
      <xdr:nvSpPr>
        <xdr:cNvPr id="14" name="Parentesi graffa chiusa 15"/>
        <xdr:cNvSpPr>
          <a:spLocks/>
        </xdr:cNvSpPr>
      </xdr:nvSpPr>
      <xdr:spPr>
        <a:xfrm>
          <a:off x="8382000" y="0"/>
          <a:ext cx="4667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5" name="Parentesi graffa chiusa 17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6" name="Parentesi graffa chiusa 18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7" name="Parentesi graffa chiusa 19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8" name="Parentesi graffa chiusa 20"/>
        <xdr:cNvSpPr>
          <a:spLocks/>
        </xdr:cNvSpPr>
      </xdr:nvSpPr>
      <xdr:spPr>
        <a:xfrm>
          <a:off x="49434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9" name="Parentesi graffa chiusa 24"/>
        <xdr:cNvSpPr>
          <a:spLocks/>
        </xdr:cNvSpPr>
      </xdr:nvSpPr>
      <xdr:spPr>
        <a:xfrm>
          <a:off x="657225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371475</xdr:colOff>
      <xdr:row>0</xdr:row>
      <xdr:rowOff>0</xdr:rowOff>
    </xdr:to>
    <xdr:sp>
      <xdr:nvSpPr>
        <xdr:cNvPr id="20" name="Parentesi graffa chiusa 25"/>
        <xdr:cNvSpPr>
          <a:spLocks/>
        </xdr:cNvSpPr>
      </xdr:nvSpPr>
      <xdr:spPr>
        <a:xfrm>
          <a:off x="661035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581025</xdr:colOff>
      <xdr:row>0</xdr:row>
      <xdr:rowOff>0</xdr:rowOff>
    </xdr:to>
    <xdr:sp>
      <xdr:nvSpPr>
        <xdr:cNvPr id="21" name="Parentesi graffa chiusa 29"/>
        <xdr:cNvSpPr>
          <a:spLocks/>
        </xdr:cNvSpPr>
      </xdr:nvSpPr>
      <xdr:spPr>
        <a:xfrm>
          <a:off x="8401050" y="0"/>
          <a:ext cx="4667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16</xdr:col>
      <xdr:colOff>304800</xdr:colOff>
      <xdr:row>0</xdr:row>
      <xdr:rowOff>0</xdr:rowOff>
    </xdr:to>
    <xdr:sp>
      <xdr:nvSpPr>
        <xdr:cNvPr id="22" name="Parentesi graffa chiusa 40"/>
        <xdr:cNvSpPr>
          <a:spLocks/>
        </xdr:cNvSpPr>
      </xdr:nvSpPr>
      <xdr:spPr>
        <a:xfrm>
          <a:off x="9782175" y="0"/>
          <a:ext cx="676275" cy="0"/>
        </a:xfrm>
        <a:prstGeom prst="rightBrace">
          <a:avLst>
            <a:gd name="adj1" fmla="val -2147483648"/>
            <a:gd name="adj2" fmla="val -717"/>
          </a:avLst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42</xdr:row>
      <xdr:rowOff>66675</xdr:rowOff>
    </xdr:from>
    <xdr:to>
      <xdr:col>13</xdr:col>
      <xdr:colOff>133350</xdr:colOff>
      <xdr:row>50</xdr:row>
      <xdr:rowOff>47625</xdr:rowOff>
    </xdr:to>
    <xdr:pic>
      <xdr:nvPicPr>
        <xdr:cNvPr id="23" name="Picture 21" descr="DB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7029450"/>
          <a:ext cx="2409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600075</xdr:colOff>
      <xdr:row>0</xdr:row>
      <xdr:rowOff>0</xdr:rowOff>
    </xdr:from>
    <xdr:to>
      <xdr:col>17</xdr:col>
      <xdr:colOff>0</xdr:colOff>
      <xdr:row>0</xdr:row>
      <xdr:rowOff>0</xdr:rowOff>
    </xdr:to>
    <xdr:pic>
      <xdr:nvPicPr>
        <xdr:cNvPr id="24" name="Picture 21" descr="DB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47</xdr:row>
      <xdr:rowOff>66675</xdr:rowOff>
    </xdr:from>
    <xdr:to>
      <xdr:col>10</xdr:col>
      <xdr:colOff>104775</xdr:colOff>
      <xdr:row>55</xdr:row>
      <xdr:rowOff>47625</xdr:rowOff>
    </xdr:to>
    <xdr:pic>
      <xdr:nvPicPr>
        <xdr:cNvPr id="1" name="Picture 21" descr="DB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743825"/>
          <a:ext cx="2505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Parentesi graffa chiusa 2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3" name="Parentesi graffa chiusa 3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4" name="Parentesi graffa chiusa 4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5" name="Parentesi graffa chiusa 5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6" name="Parentesi graffa chiusa 6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7" name="Parentesi graffa chiusa 7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8" name="Parentesi graffa chiusa 8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9" name="Parentesi graffa chiusa 9"/>
        <xdr:cNvSpPr>
          <a:spLocks/>
        </xdr:cNvSpPr>
      </xdr:nvSpPr>
      <xdr:spPr>
        <a:xfrm>
          <a:off x="674370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371475</xdr:colOff>
      <xdr:row>0</xdr:row>
      <xdr:rowOff>0</xdr:rowOff>
    </xdr:to>
    <xdr:sp>
      <xdr:nvSpPr>
        <xdr:cNvPr id="10" name="Parentesi graffa chiusa 10"/>
        <xdr:cNvSpPr>
          <a:spLocks/>
        </xdr:cNvSpPr>
      </xdr:nvSpPr>
      <xdr:spPr>
        <a:xfrm>
          <a:off x="678180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1" name="Parentesi graffa chiusa 11"/>
        <xdr:cNvSpPr>
          <a:spLocks/>
        </xdr:cNvSpPr>
      </xdr:nvSpPr>
      <xdr:spPr>
        <a:xfrm>
          <a:off x="674370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12" name="Parentesi graffa chiusa 12"/>
        <xdr:cNvSpPr>
          <a:spLocks/>
        </xdr:cNvSpPr>
      </xdr:nvSpPr>
      <xdr:spPr>
        <a:xfrm>
          <a:off x="6772275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3" name="Parentesi graffa chiusa 13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581025</xdr:colOff>
      <xdr:row>0</xdr:row>
      <xdr:rowOff>0</xdr:rowOff>
    </xdr:to>
    <xdr:sp>
      <xdr:nvSpPr>
        <xdr:cNvPr id="14" name="Parentesi graffa chiusa 14"/>
        <xdr:cNvSpPr>
          <a:spLocks/>
        </xdr:cNvSpPr>
      </xdr:nvSpPr>
      <xdr:spPr>
        <a:xfrm>
          <a:off x="8591550" y="0"/>
          <a:ext cx="4667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13</xdr:col>
      <xdr:colOff>561975</xdr:colOff>
      <xdr:row>0</xdr:row>
      <xdr:rowOff>0</xdr:rowOff>
    </xdr:to>
    <xdr:sp>
      <xdr:nvSpPr>
        <xdr:cNvPr id="15" name="Parentesi graffa chiusa 15"/>
        <xdr:cNvSpPr>
          <a:spLocks/>
        </xdr:cNvSpPr>
      </xdr:nvSpPr>
      <xdr:spPr>
        <a:xfrm>
          <a:off x="8572500" y="0"/>
          <a:ext cx="4667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504825</xdr:colOff>
      <xdr:row>0</xdr:row>
      <xdr:rowOff>0</xdr:rowOff>
    </xdr:to>
    <xdr:sp>
      <xdr:nvSpPr>
        <xdr:cNvPr id="16" name="Parentesi graffa chiusa 16"/>
        <xdr:cNvSpPr>
          <a:spLocks/>
        </xdr:cNvSpPr>
      </xdr:nvSpPr>
      <xdr:spPr>
        <a:xfrm>
          <a:off x="10153650" y="0"/>
          <a:ext cx="4667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7" name="Parentesi graffa chiusa 17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8" name="Parentesi graffa chiusa 18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9" name="Parentesi graffa chiusa 19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0" name="Parentesi graffa chiusa 20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1" name="Parentesi graffa chiusa 21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2" name="Parentesi graffa chiusa 22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3" name="Parentesi graffa chiusa 23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Parentesi graffa chiusa 24"/>
        <xdr:cNvSpPr>
          <a:spLocks/>
        </xdr:cNvSpPr>
      </xdr:nvSpPr>
      <xdr:spPr>
        <a:xfrm>
          <a:off x="674370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371475</xdr:colOff>
      <xdr:row>0</xdr:row>
      <xdr:rowOff>0</xdr:rowOff>
    </xdr:to>
    <xdr:sp>
      <xdr:nvSpPr>
        <xdr:cNvPr id="25" name="Parentesi graffa chiusa 25"/>
        <xdr:cNvSpPr>
          <a:spLocks/>
        </xdr:cNvSpPr>
      </xdr:nvSpPr>
      <xdr:spPr>
        <a:xfrm>
          <a:off x="678180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6" name="Parentesi graffa chiusa 26"/>
        <xdr:cNvSpPr>
          <a:spLocks/>
        </xdr:cNvSpPr>
      </xdr:nvSpPr>
      <xdr:spPr>
        <a:xfrm>
          <a:off x="6743700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27" name="Parentesi graffa chiusa 27"/>
        <xdr:cNvSpPr>
          <a:spLocks/>
        </xdr:cNvSpPr>
      </xdr:nvSpPr>
      <xdr:spPr>
        <a:xfrm>
          <a:off x="6772275" y="0"/>
          <a:ext cx="2381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8" name="Parentesi graffa chiusa 28"/>
        <xdr:cNvSpPr>
          <a:spLocks/>
        </xdr:cNvSpPr>
      </xdr:nvSpPr>
      <xdr:spPr>
        <a:xfrm>
          <a:off x="4905375" y="0"/>
          <a:ext cx="2476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581025</xdr:colOff>
      <xdr:row>0</xdr:row>
      <xdr:rowOff>0</xdr:rowOff>
    </xdr:to>
    <xdr:sp>
      <xdr:nvSpPr>
        <xdr:cNvPr id="29" name="Parentesi graffa chiusa 29"/>
        <xdr:cNvSpPr>
          <a:spLocks/>
        </xdr:cNvSpPr>
      </xdr:nvSpPr>
      <xdr:spPr>
        <a:xfrm>
          <a:off x="8591550" y="0"/>
          <a:ext cx="4667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13</xdr:col>
      <xdr:colOff>561975</xdr:colOff>
      <xdr:row>0</xdr:row>
      <xdr:rowOff>0</xdr:rowOff>
    </xdr:to>
    <xdr:sp>
      <xdr:nvSpPr>
        <xdr:cNvPr id="30" name="Parentesi graffa chiusa 30"/>
        <xdr:cNvSpPr>
          <a:spLocks/>
        </xdr:cNvSpPr>
      </xdr:nvSpPr>
      <xdr:spPr>
        <a:xfrm>
          <a:off x="8572500" y="0"/>
          <a:ext cx="4667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504825</xdr:colOff>
      <xdr:row>0</xdr:row>
      <xdr:rowOff>0</xdr:rowOff>
    </xdr:to>
    <xdr:sp>
      <xdr:nvSpPr>
        <xdr:cNvPr id="31" name="Parentesi graffa chiusa 31"/>
        <xdr:cNvSpPr>
          <a:spLocks/>
        </xdr:cNvSpPr>
      </xdr:nvSpPr>
      <xdr:spPr>
        <a:xfrm>
          <a:off x="10153650" y="0"/>
          <a:ext cx="4667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2" name="Parentesi graffa chiusa 32"/>
        <xdr:cNvSpPr>
          <a:spLocks/>
        </xdr:cNvSpPr>
      </xdr:nvSpPr>
      <xdr:spPr>
        <a:xfrm>
          <a:off x="11715750" y="0"/>
          <a:ext cx="400050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504825</xdr:colOff>
      <xdr:row>0</xdr:row>
      <xdr:rowOff>0</xdr:rowOff>
    </xdr:to>
    <xdr:sp>
      <xdr:nvSpPr>
        <xdr:cNvPr id="33" name="Parentesi graffa chiusa 76"/>
        <xdr:cNvSpPr>
          <a:spLocks/>
        </xdr:cNvSpPr>
      </xdr:nvSpPr>
      <xdr:spPr>
        <a:xfrm>
          <a:off x="10153650" y="0"/>
          <a:ext cx="466725" cy="0"/>
        </a:xfrm>
        <a:prstGeom prst="rightBrac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16</xdr:col>
      <xdr:colOff>533400</xdr:colOff>
      <xdr:row>0</xdr:row>
      <xdr:rowOff>0</xdr:rowOff>
    </xdr:to>
    <xdr:pic>
      <xdr:nvPicPr>
        <xdr:cNvPr id="34" name="Picture 21" descr="DB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1.57421875" style="0" customWidth="1"/>
    <col min="2" max="2" width="7.8515625" style="0" customWidth="1"/>
    <col min="3" max="3" width="14.28125" style="0" customWidth="1"/>
    <col min="4" max="4" width="4.8515625" style="0" customWidth="1"/>
    <col min="5" max="5" width="9.28125" style="0" customWidth="1"/>
    <col min="6" max="6" width="5.8515625" style="0" customWidth="1"/>
    <col min="7" max="7" width="14.140625" style="0" customWidth="1"/>
    <col min="8" max="8" width="4.421875" style="0" customWidth="1"/>
    <col min="9" max="9" width="8.7109375" style="0" customWidth="1"/>
    <col min="10" max="10" width="6.00390625" style="0" customWidth="1"/>
    <col min="11" max="11" width="13.8515625" style="0" customWidth="1"/>
    <col min="12" max="12" width="3.7109375" style="0" customWidth="1"/>
    <col min="13" max="13" width="9.28125" style="0" customWidth="1"/>
    <col min="14" max="14" width="6.28125" style="0" customWidth="1"/>
    <col min="15" max="15" width="14.28125" style="0" customWidth="1"/>
    <col min="16" max="16" width="4.00390625" style="0" customWidth="1"/>
    <col min="18" max="18" width="12.57421875" style="0" customWidth="1"/>
    <col min="19" max="19" width="4.28125" style="0" customWidth="1"/>
    <col min="20" max="20" width="8.7109375" style="0" customWidth="1"/>
    <col min="21" max="21" width="13.8515625" style="0" customWidth="1"/>
  </cols>
  <sheetData>
    <row r="1" spans="1:14" s="213" customFormat="1" ht="18.75" customHeight="1" thickBot="1">
      <c r="A1" s="256" t="s">
        <v>194</v>
      </c>
      <c r="B1" s="257"/>
      <c r="C1" s="257"/>
      <c r="D1" s="257"/>
      <c r="E1" s="257"/>
      <c r="F1" s="257"/>
      <c r="G1" s="257"/>
      <c r="H1" s="284"/>
      <c r="I1" s="211"/>
      <c r="J1" s="248"/>
      <c r="K1" s="247"/>
      <c r="L1" s="247"/>
      <c r="M1" s="247"/>
      <c r="N1" s="247"/>
    </row>
    <row r="2" spans="1:8" ht="12.75">
      <c r="A2" s="258" t="s">
        <v>239</v>
      </c>
      <c r="B2" s="259"/>
      <c r="C2" s="259"/>
      <c r="D2" s="260"/>
      <c r="E2" s="259"/>
      <c r="F2" s="259"/>
      <c r="G2" s="260"/>
      <c r="H2" s="258"/>
    </row>
    <row r="3" spans="1:5" ht="14.25" customHeight="1">
      <c r="A3" s="210" t="s">
        <v>229</v>
      </c>
      <c r="C3" s="1"/>
      <c r="D3" s="1"/>
      <c r="E3" s="1"/>
    </row>
    <row r="4" spans="1:7" ht="14.25" customHeight="1">
      <c r="A4" s="19" t="s">
        <v>240</v>
      </c>
      <c r="E4" s="1"/>
      <c r="F4" s="1"/>
      <c r="G4" s="1"/>
    </row>
    <row r="5" spans="1:15" ht="14.25" customHeight="1">
      <c r="A5" s="241" t="s">
        <v>200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ht="11.25" customHeight="1">
      <c r="A6" s="19" t="s">
        <v>282</v>
      </c>
    </row>
    <row r="7" spans="1:10" s="220" customFormat="1" ht="13.5" customHeight="1">
      <c r="A7" s="19" t="s">
        <v>283</v>
      </c>
      <c r="B7" s="229"/>
      <c r="D7" s="229"/>
      <c r="E7" s="230"/>
      <c r="I7" s="229"/>
      <c r="J7" s="229"/>
    </row>
    <row r="8" spans="1:10" s="220" customFormat="1" ht="13.5" customHeight="1">
      <c r="A8" s="234" t="s">
        <v>243</v>
      </c>
      <c r="C8" s="229"/>
      <c r="D8" s="229"/>
      <c r="F8" s="2"/>
      <c r="J8" s="2"/>
    </row>
    <row r="9" ht="12.75">
      <c r="A9" s="19" t="s">
        <v>241</v>
      </c>
    </row>
    <row r="10" spans="1:20" ht="11.25" customHeight="1">
      <c r="A10" s="19" t="s">
        <v>242</v>
      </c>
      <c r="N10" s="2"/>
      <c r="O10" s="2"/>
      <c r="P10" s="2"/>
      <c r="Q10" s="2"/>
      <c r="R10" s="2"/>
      <c r="S10" s="2"/>
      <c r="T10" s="2"/>
    </row>
    <row r="11" spans="1:13" ht="12.75" customHeight="1" thickBot="1">
      <c r="A11" s="136" t="s">
        <v>213</v>
      </c>
      <c r="C11" s="358" t="s">
        <v>198</v>
      </c>
      <c r="D11" s="359"/>
      <c r="E11" s="359"/>
      <c r="F11" s="359"/>
      <c r="G11" s="359"/>
      <c r="H11" s="359"/>
      <c r="I11" s="359"/>
      <c r="J11" s="360"/>
      <c r="K11" s="359"/>
      <c r="L11" s="359"/>
      <c r="M11" s="360"/>
    </row>
    <row r="12" spans="1:20" ht="19.5" customHeight="1" thickBot="1">
      <c r="A12" s="264" t="s">
        <v>196</v>
      </c>
      <c r="B12" s="282"/>
      <c r="C12" s="267">
        <f ca="1">RAND()*(8-1)+1</f>
        <v>4.479260648327351</v>
      </c>
      <c r="E12" t="s">
        <v>335</v>
      </c>
      <c r="F12" s="2"/>
      <c r="G12" s="267">
        <f ca="1">RAND()*(8-1)+1</f>
        <v>2.162531751986239</v>
      </c>
      <c r="H12" s="2"/>
      <c r="I12" s="2"/>
      <c r="K12" s="267">
        <f ca="1">RAND()*(8-1)+1</f>
        <v>5.495669441149408</v>
      </c>
      <c r="L12" s="2"/>
      <c r="M12" s="2"/>
      <c r="N12" s="2"/>
      <c r="O12" s="267">
        <f ca="1">RAND()*(8-1)+1</f>
        <v>1.5079811980392694</v>
      </c>
      <c r="P12" s="2"/>
      <c r="Q12" s="2"/>
      <c r="R12" s="228"/>
      <c r="S12" s="2"/>
      <c r="T12" s="2"/>
    </row>
    <row r="13" spans="2:20" ht="11.25" customHeight="1">
      <c r="B13" s="50" t="s">
        <v>201</v>
      </c>
      <c r="C13" s="52"/>
      <c r="D13" s="170"/>
      <c r="F13" s="2"/>
      <c r="G13" s="169" t="s">
        <v>202</v>
      </c>
      <c r="H13" s="2"/>
      <c r="I13" s="2"/>
      <c r="K13" s="268" t="s">
        <v>203</v>
      </c>
      <c r="L13" s="2"/>
      <c r="M13" s="2"/>
      <c r="N13" s="2"/>
      <c r="O13" s="169" t="s">
        <v>204</v>
      </c>
      <c r="P13" s="2"/>
      <c r="Q13" s="2"/>
      <c r="R13" s="2"/>
      <c r="S13" s="2"/>
      <c r="T13" s="2"/>
    </row>
    <row r="14" ht="8.25" customHeight="1"/>
    <row r="15" spans="2:22" ht="12.75" customHeight="1">
      <c r="B15" s="2"/>
      <c r="C15" s="28" t="s">
        <v>8</v>
      </c>
      <c r="D15" s="2"/>
      <c r="E15" s="2"/>
      <c r="F15" s="2"/>
      <c r="G15" s="28" t="s">
        <v>8</v>
      </c>
      <c r="H15" s="2"/>
      <c r="I15" s="2"/>
      <c r="J15" s="2"/>
      <c r="K15" s="28" t="s">
        <v>8</v>
      </c>
      <c r="L15" s="2"/>
      <c r="M15" s="2"/>
      <c r="N15" s="2"/>
      <c r="O15" s="28" t="s">
        <v>8</v>
      </c>
      <c r="P15" s="2"/>
      <c r="Q15" s="2"/>
      <c r="R15" s="144"/>
      <c r="S15" s="2"/>
      <c r="T15" s="2"/>
      <c r="U15" s="144"/>
      <c r="V15" s="2"/>
    </row>
    <row r="16" spans="1:22" ht="11.25" customHeight="1">
      <c r="A16" s="233" t="s">
        <v>25</v>
      </c>
      <c r="B16" s="221"/>
      <c r="C16" s="223"/>
      <c r="D16" s="141"/>
      <c r="E16" s="20" t="s">
        <v>189</v>
      </c>
      <c r="F16" s="221"/>
      <c r="G16" s="223"/>
      <c r="H16" s="2"/>
      <c r="I16" s="20" t="s">
        <v>190</v>
      </c>
      <c r="J16" s="221"/>
      <c r="K16" s="223"/>
      <c r="L16" s="144"/>
      <c r="M16" s="20" t="s">
        <v>191</v>
      </c>
      <c r="N16" s="221"/>
      <c r="O16" s="223"/>
      <c r="P16" s="2"/>
      <c r="Q16" s="2"/>
      <c r="R16" s="2"/>
      <c r="S16" s="2"/>
      <c r="T16" s="2"/>
      <c r="U16" s="2"/>
      <c r="V16" s="2"/>
    </row>
    <row r="17" spans="1:20" ht="16.5" customHeight="1">
      <c r="A17">
        <v>1</v>
      </c>
      <c r="B17" s="255">
        <v>1</v>
      </c>
      <c r="C17" s="9" t="s">
        <v>9</v>
      </c>
      <c r="D17" s="141"/>
      <c r="E17">
        <v>9</v>
      </c>
      <c r="F17" s="261">
        <v>3</v>
      </c>
      <c r="G17" s="9" t="s">
        <v>17</v>
      </c>
      <c r="H17" s="2"/>
      <c r="I17">
        <v>1</v>
      </c>
      <c r="J17" s="262">
        <v>3</v>
      </c>
      <c r="K17" s="9" t="s">
        <v>121</v>
      </c>
      <c r="L17" s="144"/>
      <c r="M17">
        <v>9</v>
      </c>
      <c r="N17" s="263">
        <v>2</v>
      </c>
      <c r="O17" s="9" t="s">
        <v>192</v>
      </c>
      <c r="P17" s="2"/>
      <c r="Q17" s="2"/>
      <c r="R17" s="2"/>
      <c r="S17" s="2"/>
      <c r="T17" s="2"/>
    </row>
    <row r="18" spans="1:20" ht="11.25" customHeight="1">
      <c r="A18">
        <v>2</v>
      </c>
      <c r="B18" s="119" t="str">
        <f>IF($B$17=1,"2",IF($B$17=2,"3",IF($B$17=3,"4",IF($B$17=4,"5",IF($B$17=5,"6",IF($B$17=6,"7",IF($B$17=7,"8",IF($B$17=8,"1",))))))))</f>
        <v>2</v>
      </c>
      <c r="C18" s="9" t="s">
        <v>10</v>
      </c>
      <c r="D18" s="8"/>
      <c r="E18">
        <v>10</v>
      </c>
      <c r="F18" s="119" t="str">
        <f>IF($F$17=1,"2",IF($F$17=2,"3",IF($F$17=3,"4",IF($F$17=4,"5",IF($F$17=5,"6",IF($F$17=6,"7",IF($F$17=7,"8",IF($F$17=8,"1",))))))))</f>
        <v>4</v>
      </c>
      <c r="G18" s="9" t="s">
        <v>18</v>
      </c>
      <c r="H18" s="2"/>
      <c r="I18">
        <v>2</v>
      </c>
      <c r="J18" s="119" t="str">
        <f>IF($J$17=1,"2",IF($J$17=2,"3",IF($J$17=3,"4",IF($J$17=4,"5",IF($J$17=5,"6",IF($J$17=6,"7",IF($J$17=7,"8",IF($J$17=8,"1",))))))))</f>
        <v>4</v>
      </c>
      <c r="K18" s="9" t="s">
        <v>122</v>
      </c>
      <c r="L18" s="2"/>
      <c r="M18">
        <v>10</v>
      </c>
      <c r="N18" s="119" t="str">
        <f>IF($N$17=1,"2",IF($N$17=2,"3",IF($N$17=3,"4",IF($N$17=4,"5",IF($N$17=5,"6",IF($N$17=6,"7",IF($N$17=7,"8",IF($N$17=8,"1",))))))))</f>
        <v>3</v>
      </c>
      <c r="O18" s="9" t="s">
        <v>193</v>
      </c>
      <c r="P18" s="2"/>
      <c r="Q18" s="2"/>
      <c r="R18" s="2"/>
      <c r="S18" s="2"/>
      <c r="T18" s="2"/>
    </row>
    <row r="19" spans="1:20" ht="11.25" customHeight="1">
      <c r="A19">
        <v>3</v>
      </c>
      <c r="B19" s="119" t="str">
        <f>IF($B$17=1,"3",IF($B$17=2,"4",IF($B$17=3,"5",IF($B$17=4,"6",IF($B$17=5,"7",IF($B$17=6,"8",IF($B$17=7,"1",IF($B$17=8,"2",))))))))</f>
        <v>3</v>
      </c>
      <c r="C19" s="9" t="s">
        <v>11</v>
      </c>
      <c r="D19" s="2"/>
      <c r="E19">
        <v>11</v>
      </c>
      <c r="F19" s="119" t="str">
        <f>IF($F$17=1,"3",IF($F$17=2,"4",IF($F$17=3,"5",IF($F$17=4,"6",IF($F$17=5,"7",IF($F$17=6,"8",IF($F$17=7,"1",IF($F$17=8,"2",))))))))</f>
        <v>5</v>
      </c>
      <c r="G19" s="9" t="s">
        <v>19</v>
      </c>
      <c r="H19" s="2"/>
      <c r="I19">
        <v>3</v>
      </c>
      <c r="J19" s="119" t="str">
        <f>IF($J$17=1,"3",IF($J$17=2,"4",IF($J$17=3,"5",IF($J$17=4,"6",IF($J$17=5,"7",IF($J$17=6,"8",IF($J$17=7,"1",IF($J$17=8,"2",))))))))</f>
        <v>5</v>
      </c>
      <c r="K19" s="9" t="s">
        <v>123</v>
      </c>
      <c r="L19" s="2"/>
      <c r="M19">
        <v>11</v>
      </c>
      <c r="N19" s="119" t="str">
        <f>IF($N$17=1,"3",IF($N$17=2,"4",IF($N$17=3,"5",IF($N$17=4,"6",IF($N$17=5,"7",IF($N$17=6,"8",IF($N$17=7,"1",IF($N$17=8,"2",))))))))</f>
        <v>4</v>
      </c>
      <c r="O19" s="9" t="s">
        <v>156</v>
      </c>
      <c r="P19" s="2"/>
      <c r="Q19" s="2"/>
      <c r="R19" s="2"/>
      <c r="S19" s="2"/>
      <c r="T19" s="2"/>
    </row>
    <row r="20" spans="1:20" ht="11.25" customHeight="1">
      <c r="A20">
        <v>4</v>
      </c>
      <c r="B20" s="119" t="str">
        <f>IF($B$17=1,"4",IF($B$17=2,"5",IF($B$17=3,"6",IF($B$17=4,"7",IF($B$17=5,"8",IF($B$17=6,"1",IF($B$17=7,"2",IF($B$17=8,"3",))))))))</f>
        <v>4</v>
      </c>
      <c r="C20" s="9" t="s">
        <v>12</v>
      </c>
      <c r="D20" s="8"/>
      <c r="E20">
        <v>12</v>
      </c>
      <c r="F20" s="119" t="str">
        <f>IF($F$17=1,"4",IF($F$17=2,"5",IF($F$17=3,"6",IF($F$17=4,"7",IF($F$17=5,"8",IF($F$17=6,"1",IF($F$17=7,"2",IF($F$17=8,"3",))))))))</f>
        <v>6</v>
      </c>
      <c r="G20" s="9" t="s">
        <v>20</v>
      </c>
      <c r="H20" s="141"/>
      <c r="I20">
        <v>4</v>
      </c>
      <c r="J20" s="119" t="str">
        <f>IF($J$17=1,"4",IF($J$17=2,"5",IF($J$17=3,"6",IF($J$17=4,"7",IF($J$17=5,"8",IF($J$17=6,"1",IF($J$17=7,"2",IF($J$17=8,"3",))))))))</f>
        <v>6</v>
      </c>
      <c r="K20" s="9" t="s">
        <v>124</v>
      </c>
      <c r="L20" s="2"/>
      <c r="M20">
        <v>12</v>
      </c>
      <c r="N20" s="119" t="str">
        <f>IF($N$17=1,"4",IF($N$17=2,"5",IF($N$17=3,"6",IF($N$17=4,"7",IF($N$17=5,"8",IF($N$17=6,"1",IF($N$17=7,"2",IF($N$17=8,"3",))))))))</f>
        <v>5</v>
      </c>
      <c r="O20" s="9" t="s">
        <v>157</v>
      </c>
      <c r="P20" s="2"/>
      <c r="Q20" s="2"/>
      <c r="R20" s="2"/>
      <c r="S20" s="2"/>
      <c r="T20" s="2"/>
    </row>
    <row r="21" spans="1:20" ht="11.25" customHeight="1">
      <c r="A21">
        <v>5</v>
      </c>
      <c r="B21" s="119" t="str">
        <f>IF($B$17=1,"5",IF($B$17=2,"6",IF($B$17=3,"7",IF($B$17=4,"8",IF($B$17=5,"1",IF($B$17=6,"2",IF($B$17=7,"3",IF($B$17=8,"4",))))))))</f>
        <v>5</v>
      </c>
      <c r="C21" s="9" t="s">
        <v>13</v>
      </c>
      <c r="D21" s="2"/>
      <c r="E21">
        <v>13</v>
      </c>
      <c r="F21" s="119" t="str">
        <f>IF($F$17=1,"5",IF($F$17=2,"6",IF($F$17=3,"7",IF($F$17=4,"8",IF($F$17=5,"1",IF($F$17=6,"2",IF($F$17=7,"3",IF($F$17=8,"4",))))))))</f>
        <v>7</v>
      </c>
      <c r="G21" s="9" t="s">
        <v>21</v>
      </c>
      <c r="I21">
        <v>5</v>
      </c>
      <c r="J21" s="119" t="str">
        <f>IF($J$17=1,"5",IF($J$17=2,"6",IF($J$17=3,"7",IF($J$17=4,"8",IF($J$17=5,"1",IF($J$17=6,"2",IF($J$17=7,"3",IF($J$17=8,"4",))))))))</f>
        <v>7</v>
      </c>
      <c r="K21" s="9" t="s">
        <v>125</v>
      </c>
      <c r="M21">
        <v>13</v>
      </c>
      <c r="N21" s="119" t="str">
        <f>IF($N$17=1,"5",IF($N$17=2,"6",IF($N$17=3,"7",IF($N$17=4,"8",IF($N$17=5,"1",IF($N$17=6,"2",IF($N$17=7,"3",IF($N$17=8,"4",))))))))</f>
        <v>6</v>
      </c>
      <c r="O21" s="9" t="s">
        <v>158</v>
      </c>
      <c r="P21" s="2"/>
      <c r="Q21" s="2"/>
      <c r="R21" s="2"/>
      <c r="S21" s="2"/>
      <c r="T21" s="2"/>
    </row>
    <row r="22" spans="1:20" ht="11.25" customHeight="1">
      <c r="A22">
        <v>6</v>
      </c>
      <c r="B22" s="119" t="str">
        <f>IF($B$17=1,"6",IF($B$17=2,"7",IF($B$17=3,"8",IF($B$17=4,"1",IF($B$17=5,"2",IF($B$17=6,"3",IF($B$17=7,"4",IF($B$17=8,"5",))))))))</f>
        <v>6</v>
      </c>
      <c r="C22" s="9" t="s">
        <v>14</v>
      </c>
      <c r="D22" s="2"/>
      <c r="E22">
        <v>14</v>
      </c>
      <c r="F22" s="119" t="str">
        <f>IF($F$17=1,"6",IF($F$17=2,"7",IF($F$17=3,"8",IF($F$17=4,"1",IF($F$17=5,"2",IF($F$17=6,"3",IF($F$17=7,"4",IF($F$17=8,"5",))))))))</f>
        <v>8</v>
      </c>
      <c r="G22" s="9" t="s">
        <v>23</v>
      </c>
      <c r="I22">
        <v>6</v>
      </c>
      <c r="J22" s="119" t="str">
        <f>IF($J$17=1,"6",IF($J$17=2,"7",IF($J$17=3,"8",IF($J$17=4,"1",IF($J$17=5,"2",IF($J$17=6,"3",IF($J$17=7,"4",IF($J$17=8,"5",))))))))</f>
        <v>8</v>
      </c>
      <c r="K22" s="9" t="s">
        <v>126</v>
      </c>
      <c r="M22">
        <v>14</v>
      </c>
      <c r="N22" s="119" t="str">
        <f>IF($N$17=1,"6",IF($N$17=2,"7",IF($N$17=3,"8",IF($N$17=4,"1",IF($N$17=5,"2",IF($N$17=6,"3",IF($N$17=7,"4",IF($N$17=8,"5",))))))))</f>
        <v>7</v>
      </c>
      <c r="O22" s="9" t="s">
        <v>159</v>
      </c>
      <c r="P22" s="2"/>
      <c r="Q22" s="2"/>
      <c r="R22" s="2"/>
      <c r="S22" s="2"/>
      <c r="T22" s="2"/>
    </row>
    <row r="23" spans="1:20" ht="12.75" customHeight="1">
      <c r="A23">
        <v>7</v>
      </c>
      <c r="B23" s="119" t="str">
        <f>IF($B$17=1,"7",IF($B$17=2,"8",IF($B$17=3,"1",IF($B$17=4,"2",IF($B$17=5,"3",IF($B$17=6,"4",IF($B$17=7,"5",IF($B$17=8,"6",))))))))</f>
        <v>7</v>
      </c>
      <c r="C23" s="9" t="s">
        <v>15</v>
      </c>
      <c r="D23" s="2"/>
      <c r="E23">
        <v>15</v>
      </c>
      <c r="F23" s="119" t="str">
        <f>IF($F$17=1,"7",IF($F$17=2,"8",IF($F$17=3,"1",IF($F$17=4,"2",IF($F$17=5,"3",IF($F$17=6,"4",IF($F$17=7,"5",IF($F$17=8,"6",))))))))</f>
        <v>1</v>
      </c>
      <c r="G23" s="9" t="s">
        <v>24</v>
      </c>
      <c r="I23">
        <v>7</v>
      </c>
      <c r="J23" s="119" t="str">
        <f>IF($J$17=1,"7",IF($J$17=2,"8",IF($J$17=3,"1",IF($J$17=4,"2",IF($J$17=5,"3",IF($J$17=6,"4",IF($J$17=7,"5",IF($J$17=8,"6",))))))))</f>
        <v>1</v>
      </c>
      <c r="K23" s="9" t="s">
        <v>127</v>
      </c>
      <c r="M23">
        <v>15</v>
      </c>
      <c r="N23" s="119" t="str">
        <f>IF($N$17=1,"7",IF($N$17=2,"8",IF($N$17=3,"1",IF($N$17=4,"2",IF($N$17=5,"3",IF($N$17=6,"4",IF($N$17=7,"5",IF($N$17=8,"6",))))))))</f>
        <v>8</v>
      </c>
      <c r="O23" s="9" t="s">
        <v>160</v>
      </c>
      <c r="P23" s="2"/>
      <c r="Q23" s="2"/>
      <c r="R23" s="2"/>
      <c r="S23" s="2"/>
      <c r="T23" s="2"/>
    </row>
    <row r="24" spans="1:20" ht="11.25" customHeight="1">
      <c r="A24">
        <v>8</v>
      </c>
      <c r="B24" s="119" t="str">
        <f>IF($B$17=1,"8",IF($B$17=2,"1",IF($B$17=3,"2",IF($B$17=4,"3",IF($B$17=5,"4",IF($B$17=6,"5",IF($B$17=7,"6",IF($B$17=8,"7",))))))))</f>
        <v>8</v>
      </c>
      <c r="C24" s="9" t="s">
        <v>16</v>
      </c>
      <c r="D24" s="2"/>
      <c r="E24">
        <v>16</v>
      </c>
      <c r="F24" s="119" t="str">
        <f>IF($F$17=1,"8",IF($F$17=2,"1",IF($F$17=3,"2",IF($F$17=4,"3",IF($F$17=5,"4",IF($F$17=6,"5",IF($F$17=7,"6",IF($F$17=8,"7",))))))))</f>
        <v>2</v>
      </c>
      <c r="G24" s="9" t="s">
        <v>22</v>
      </c>
      <c r="I24">
        <v>8</v>
      </c>
      <c r="J24" s="119" t="str">
        <f>IF($J$17=1,"8",IF($J$17=2,"1",IF($J$17=3,"2",IF($J$17=4,"3",IF($J$17=5,"4",IF($J$17=6,"5",IF($J$17=7,"6",IF($J$17=8,"7",))))))))</f>
        <v>2</v>
      </c>
      <c r="K24" s="9" t="s">
        <v>128</v>
      </c>
      <c r="M24">
        <v>16</v>
      </c>
      <c r="N24" s="119" t="str">
        <f>IF($N$17=1,"8",IF($N$17=2,"1",IF($N$17=3,"2",IF($N$17=4,"3",IF($N$17=5,"4",IF($N$17=6,"5",IF($N$17=7,"6",IF($N$17=8,"7",))))))))</f>
        <v>1</v>
      </c>
      <c r="O24" s="9" t="s">
        <v>161</v>
      </c>
      <c r="P24" s="141"/>
      <c r="Q24" s="2"/>
      <c r="R24" s="2"/>
      <c r="S24" s="2"/>
      <c r="T24" s="2"/>
    </row>
    <row r="25" spans="1:20" ht="7.5" customHeight="1">
      <c r="A25" s="283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141"/>
      <c r="Q25" s="2"/>
      <c r="R25" s="2"/>
      <c r="S25" s="2"/>
      <c r="T25" s="2"/>
    </row>
    <row r="26" spans="1:20" ht="15.75" customHeight="1" thickBot="1">
      <c r="A26" s="136" t="s">
        <v>215</v>
      </c>
      <c r="P26" s="2"/>
      <c r="Q26" s="2"/>
      <c r="R26" s="2"/>
      <c r="S26" s="2"/>
      <c r="T26" s="2"/>
    </row>
    <row r="27" spans="1:20" ht="19.5" customHeight="1" thickBot="1">
      <c r="A27" s="264" t="s">
        <v>196</v>
      </c>
      <c r="B27" s="282"/>
      <c r="C27" s="267">
        <f ca="1">RAND()*(5-1)+1</f>
        <v>3.0729536355761944</v>
      </c>
      <c r="F27" s="2"/>
      <c r="G27" s="267">
        <f ca="1">RAND()*(5-1)+1</f>
        <v>1.0390410891545034</v>
      </c>
      <c r="H27" s="2"/>
      <c r="I27" s="2"/>
      <c r="K27" s="267">
        <f ca="1">RAND()*(5-1)+1</f>
        <v>3.2439974859529395</v>
      </c>
      <c r="L27" s="2"/>
      <c r="M27" s="2"/>
      <c r="N27" s="2"/>
      <c r="O27" s="267">
        <f ca="1">RAND()*(5-1)+1</f>
        <v>2.2850274947338924</v>
      </c>
      <c r="P27" s="2"/>
      <c r="Q27" s="2"/>
      <c r="R27" s="2"/>
      <c r="S27" s="2"/>
      <c r="T27" s="2"/>
    </row>
    <row r="28" spans="2:20" ht="11.25" customHeight="1">
      <c r="B28" s="50" t="s">
        <v>216</v>
      </c>
      <c r="C28" s="52"/>
      <c r="D28" s="170"/>
      <c r="F28" s="2"/>
      <c r="G28" s="169" t="s">
        <v>217</v>
      </c>
      <c r="H28" s="2"/>
      <c r="I28" s="2"/>
      <c r="K28" s="268" t="s">
        <v>218</v>
      </c>
      <c r="L28" s="2"/>
      <c r="M28" s="2"/>
      <c r="N28" s="2"/>
      <c r="O28" s="169" t="s">
        <v>219</v>
      </c>
      <c r="P28" s="2"/>
      <c r="Q28" s="2"/>
      <c r="R28" s="2"/>
      <c r="S28" s="2"/>
      <c r="T28" s="2"/>
    </row>
    <row r="29" ht="8.25" customHeight="1"/>
    <row r="30" spans="2:20" ht="11.25" customHeight="1">
      <c r="B30" s="2"/>
      <c r="C30" s="28" t="s">
        <v>8</v>
      </c>
      <c r="D30" s="2"/>
      <c r="E30" s="2"/>
      <c r="F30" s="2"/>
      <c r="G30" s="28" t="s">
        <v>8</v>
      </c>
      <c r="H30" s="2"/>
      <c r="I30" s="2"/>
      <c r="J30" s="2"/>
      <c r="K30" s="28" t="s">
        <v>8</v>
      </c>
      <c r="L30" s="2"/>
      <c r="M30" s="2"/>
      <c r="N30" s="2"/>
      <c r="O30" s="28" t="s">
        <v>8</v>
      </c>
      <c r="P30" s="2"/>
      <c r="Q30" s="2"/>
      <c r="R30" s="2"/>
      <c r="S30" s="2"/>
      <c r="T30" s="2"/>
    </row>
    <row r="31" spans="1:20" ht="11.25" customHeight="1">
      <c r="A31" s="233" t="s">
        <v>25</v>
      </c>
      <c r="B31" s="221"/>
      <c r="C31" s="223"/>
      <c r="D31" s="141"/>
      <c r="E31" s="20" t="s">
        <v>189</v>
      </c>
      <c r="F31" s="221"/>
      <c r="G31" s="223"/>
      <c r="H31" s="2"/>
      <c r="I31" s="20" t="s">
        <v>190</v>
      </c>
      <c r="J31" s="221"/>
      <c r="K31" s="223"/>
      <c r="L31" s="144"/>
      <c r="M31" s="20" t="s">
        <v>191</v>
      </c>
      <c r="N31" s="221"/>
      <c r="O31" s="223"/>
      <c r="P31" s="2"/>
      <c r="Q31" s="2"/>
      <c r="R31" s="2"/>
      <c r="S31" s="2"/>
      <c r="T31" s="2"/>
    </row>
    <row r="32" spans="1:20" ht="17.25" customHeight="1">
      <c r="A32">
        <v>1</v>
      </c>
      <c r="B32" s="255">
        <v>5</v>
      </c>
      <c r="C32" s="9" t="s">
        <v>9</v>
      </c>
      <c r="D32" s="141"/>
      <c r="E32">
        <v>6</v>
      </c>
      <c r="F32" s="261">
        <v>3</v>
      </c>
      <c r="G32" s="9" t="s">
        <v>17</v>
      </c>
      <c r="H32" s="2"/>
      <c r="I32">
        <v>1</v>
      </c>
      <c r="J32" s="262">
        <v>3</v>
      </c>
      <c r="K32" s="9" t="s">
        <v>121</v>
      </c>
      <c r="L32" s="144"/>
      <c r="M32">
        <v>6</v>
      </c>
      <c r="N32" s="263">
        <v>2</v>
      </c>
      <c r="O32" s="9" t="s">
        <v>192</v>
      </c>
      <c r="P32" s="2"/>
      <c r="Q32" s="2"/>
      <c r="R32" s="2"/>
      <c r="S32" s="2"/>
      <c r="T32" s="2"/>
    </row>
    <row r="33" spans="1:20" ht="12" customHeight="1">
      <c r="A33">
        <v>2</v>
      </c>
      <c r="B33" s="119" t="str">
        <f>IF($B$32=1,"2",IF($B$32=2,"3",IF($B$32=3,"4",IF($B$32=4,"5",IF($B$32=5,"1",)))))</f>
        <v>1</v>
      </c>
      <c r="C33" s="9" t="s">
        <v>10</v>
      </c>
      <c r="D33" s="8"/>
      <c r="E33">
        <v>7</v>
      </c>
      <c r="F33" s="119" t="str">
        <f>IF($F$32=1,"2",IF($F$32=2,"3",IF($F$32=3,"4",IF($F$32=4,"5",IF($F$32=5,"1",)))))</f>
        <v>4</v>
      </c>
      <c r="G33" s="9" t="s">
        <v>18</v>
      </c>
      <c r="H33" s="2"/>
      <c r="I33">
        <v>2</v>
      </c>
      <c r="J33" s="119" t="str">
        <f>IF($J$32=1,"2",IF($J$32=2,"3",IF($J$32=3,"4",IF($J$32=4,"5",IF($J$32=5,"1",)))))</f>
        <v>4</v>
      </c>
      <c r="K33" s="9" t="s">
        <v>122</v>
      </c>
      <c r="L33" s="2"/>
      <c r="M33">
        <v>7</v>
      </c>
      <c r="N33" s="119" t="str">
        <f>IF($N$32=1,"2",IF($N$32=2,"3",IF($N$32=3,"4",IF($N$32=4,"5",IF($N$32=5,"1",)))))</f>
        <v>3</v>
      </c>
      <c r="O33" s="9" t="s">
        <v>193</v>
      </c>
      <c r="P33" s="2"/>
      <c r="Q33" s="2"/>
      <c r="R33" s="2"/>
      <c r="S33" s="2"/>
      <c r="T33" s="2"/>
    </row>
    <row r="34" spans="1:20" ht="11.25" customHeight="1">
      <c r="A34">
        <v>3</v>
      </c>
      <c r="B34" s="119" t="str">
        <f>IF($B$32=1,"3",IF($B$32=2,"4",IF($B$32=3,"5",IF($B$32=4,"1",IF($B$32=5,"2",)))))</f>
        <v>2</v>
      </c>
      <c r="C34" s="9" t="s">
        <v>11</v>
      </c>
      <c r="D34" s="2"/>
      <c r="E34">
        <v>8</v>
      </c>
      <c r="F34" s="119" t="str">
        <f>IF($F$32=1,"3",IF($F$32=2,"4",IF($F$32=3,"5",IF($F$32=4,"1",IF($F$32=5,"2",)))))</f>
        <v>5</v>
      </c>
      <c r="G34" s="9" t="s">
        <v>19</v>
      </c>
      <c r="H34" s="2"/>
      <c r="I34">
        <v>3</v>
      </c>
      <c r="J34" s="119" t="str">
        <f>IF($J$32=1,"3",IF($J$32=2,"4",IF($J$32=3,"5",IF($J$32=4,"1",IF($J$32=5,"2",)))))</f>
        <v>5</v>
      </c>
      <c r="K34" s="9" t="s">
        <v>123</v>
      </c>
      <c r="L34" s="2"/>
      <c r="M34">
        <v>8</v>
      </c>
      <c r="N34" s="119" t="str">
        <f>IF($N$32=1,"3",IF($N$32=2,"4",IF($N$32=3,"5",IF($N$32=4,"1",IF($N$32=5,"2",)))))</f>
        <v>4</v>
      </c>
      <c r="O34" s="9" t="s">
        <v>156</v>
      </c>
      <c r="P34" s="2"/>
      <c r="Q34" s="2"/>
      <c r="R34" s="2"/>
      <c r="S34" s="2"/>
      <c r="T34" s="2"/>
    </row>
    <row r="35" spans="1:20" ht="12" customHeight="1">
      <c r="A35">
        <v>4</v>
      </c>
      <c r="B35" s="119" t="str">
        <f>IF($B$32=1,"4",IF($B$32=2,"5",IF($B$32=3,"1",IF($B$32=4,"2",IF($B$32=5,"3",)))))</f>
        <v>3</v>
      </c>
      <c r="C35" s="9" t="s">
        <v>12</v>
      </c>
      <c r="D35" s="8"/>
      <c r="E35">
        <v>9</v>
      </c>
      <c r="F35" s="119" t="str">
        <f>IF($F$32=1,"4",IF($F$32=2,"5",IF($F$32=3,"1",IF($F$32=4,"2",IF($F$32=5,"3",)))))</f>
        <v>1</v>
      </c>
      <c r="G35" s="9" t="s">
        <v>20</v>
      </c>
      <c r="H35" s="141"/>
      <c r="I35">
        <v>4</v>
      </c>
      <c r="J35" s="119" t="str">
        <f>IF($J$32=1,"4",IF($J$32=2,"5",IF($J$32=3,"1",IF($J$32=4,"2",IF($J$32=5,"3",)))))</f>
        <v>1</v>
      </c>
      <c r="K35" s="9" t="s">
        <v>124</v>
      </c>
      <c r="L35" s="2"/>
      <c r="M35">
        <v>9</v>
      </c>
      <c r="N35" s="119" t="str">
        <f>IF($N$32=1,"4",IF($N$32=2,"5",IF($N$32=3,"1",IF($N$32=4,"2",IF($N$32=5,"3",)))))</f>
        <v>5</v>
      </c>
      <c r="O35" s="9" t="s">
        <v>157</v>
      </c>
      <c r="P35" s="2"/>
      <c r="Q35" s="2"/>
      <c r="R35" s="2"/>
      <c r="S35" s="2"/>
      <c r="T35" s="2"/>
    </row>
    <row r="36" spans="1:20" ht="12" customHeight="1">
      <c r="A36">
        <v>5</v>
      </c>
      <c r="B36" s="119" t="str">
        <f>IF($B$32=1,"5",IF($B$32=2,"1",IF($B$32=3,"2",IF($B$32=4,"3",IF($B$32=5,"4",)))))</f>
        <v>4</v>
      </c>
      <c r="C36" s="9" t="s">
        <v>13</v>
      </c>
      <c r="D36" s="2"/>
      <c r="E36">
        <v>10</v>
      </c>
      <c r="F36" s="119" t="str">
        <f>IF($F$32=1,"5",IF($F$32=2,"1",IF($F$32=3,"2",IF($F$32=4,"3",IF($F$32=5,"4",)))))</f>
        <v>2</v>
      </c>
      <c r="G36" s="9" t="s">
        <v>21</v>
      </c>
      <c r="I36">
        <v>5</v>
      </c>
      <c r="J36" s="119" t="str">
        <f>IF($J$32=1,"5",IF($J$32=2,"1",IF($J$32=3,"2",IF($J$32=4,"3",IF($J$32=5,"4",)))))</f>
        <v>2</v>
      </c>
      <c r="K36" s="9" t="s">
        <v>125</v>
      </c>
      <c r="M36">
        <v>10</v>
      </c>
      <c r="N36" s="119" t="str">
        <f>IF($N$32=1,"5",IF($N$32=2,"1",IF($N$32=3,"2",IF($N$32=4,"3",IF($N$32=5,"4",)))))</f>
        <v>1</v>
      </c>
      <c r="O36" s="9" t="s">
        <v>158</v>
      </c>
      <c r="P36" s="2"/>
      <c r="Q36" s="2"/>
      <c r="R36" s="2"/>
      <c r="S36" s="2"/>
      <c r="T36" s="2"/>
    </row>
    <row r="37" spans="1:15" ht="9" customHeight="1">
      <c r="A37" s="283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</row>
    <row r="38" spans="1:15" ht="13.5" thickBot="1">
      <c r="A38" s="136" t="s">
        <v>214</v>
      </c>
      <c r="L38" s="2"/>
      <c r="M38" s="2"/>
      <c r="N38" s="2"/>
      <c r="O38" s="2"/>
    </row>
    <row r="39" spans="1:15" ht="19.5" customHeight="1" thickBot="1">
      <c r="A39" s="264" t="s">
        <v>196</v>
      </c>
      <c r="B39" s="282"/>
      <c r="C39" s="267">
        <f ca="1">RAND()*(6-1)+1</f>
        <v>5.242624775661403</v>
      </c>
      <c r="F39" s="2"/>
      <c r="G39" s="267">
        <f ca="1">RAND()*(6-1)+1</f>
        <v>4.991434001393018</v>
      </c>
      <c r="H39" s="2"/>
      <c r="I39" s="2"/>
      <c r="K39" s="267">
        <f ca="1">RAND()*(6-1)+1</f>
        <v>4.399806490506596</v>
      </c>
      <c r="L39" s="2"/>
      <c r="M39" s="2"/>
      <c r="N39" s="2"/>
      <c r="O39" s="267">
        <f ca="1">RAND()*(6-1)+1</f>
        <v>2.2542478670980284</v>
      </c>
    </row>
    <row r="40" spans="2:15" ht="12.75">
      <c r="B40" s="50" t="s">
        <v>220</v>
      </c>
      <c r="C40" s="52"/>
      <c r="D40" s="170"/>
      <c r="F40" s="2"/>
      <c r="G40" s="169" t="s">
        <v>221</v>
      </c>
      <c r="H40" s="2"/>
      <c r="I40" s="2"/>
      <c r="K40" s="268" t="s">
        <v>222</v>
      </c>
      <c r="L40" s="2"/>
      <c r="M40" s="2"/>
      <c r="N40" s="2"/>
      <c r="O40" s="169" t="s">
        <v>223</v>
      </c>
    </row>
    <row r="41" ht="9" customHeight="1"/>
    <row r="42" spans="2:15" ht="12.75">
      <c r="B42" s="2"/>
      <c r="C42" s="28" t="s">
        <v>8</v>
      </c>
      <c r="D42" s="2"/>
      <c r="E42" s="2"/>
      <c r="F42" s="2"/>
      <c r="G42" s="28" t="s">
        <v>8</v>
      </c>
      <c r="H42" s="2"/>
      <c r="I42" s="2"/>
      <c r="J42" s="2"/>
      <c r="K42" s="28" t="s">
        <v>8</v>
      </c>
      <c r="L42" s="2"/>
      <c r="M42" s="2"/>
      <c r="N42" s="2"/>
      <c r="O42" s="28" t="s">
        <v>8</v>
      </c>
    </row>
    <row r="43" spans="1:15" ht="12.75">
      <c r="A43" s="233" t="s">
        <v>25</v>
      </c>
      <c r="B43" s="221"/>
      <c r="C43" s="223"/>
      <c r="D43" s="141"/>
      <c r="E43" s="20" t="s">
        <v>189</v>
      </c>
      <c r="F43" s="221"/>
      <c r="G43" s="223"/>
      <c r="H43" s="2"/>
      <c r="I43" s="20" t="s">
        <v>190</v>
      </c>
      <c r="J43" s="221"/>
      <c r="K43" s="223"/>
      <c r="L43" s="144"/>
      <c r="M43" s="20" t="s">
        <v>191</v>
      </c>
      <c r="N43" s="221"/>
      <c r="O43" s="223"/>
    </row>
    <row r="44" spans="1:15" ht="18">
      <c r="A44">
        <v>1</v>
      </c>
      <c r="B44" s="255">
        <v>5</v>
      </c>
      <c r="C44" s="9" t="s">
        <v>9</v>
      </c>
      <c r="D44" s="141"/>
      <c r="E44">
        <v>7</v>
      </c>
      <c r="F44" s="261">
        <v>4</v>
      </c>
      <c r="G44" s="9" t="s">
        <v>17</v>
      </c>
      <c r="H44" s="2"/>
      <c r="I44">
        <v>1</v>
      </c>
      <c r="J44" s="262">
        <v>4</v>
      </c>
      <c r="K44" s="9" t="s">
        <v>121</v>
      </c>
      <c r="L44" s="144"/>
      <c r="M44">
        <v>7</v>
      </c>
      <c r="N44" s="263">
        <v>3</v>
      </c>
      <c r="O44" s="9" t="s">
        <v>192</v>
      </c>
    </row>
    <row r="45" spans="1:15" ht="12.75">
      <c r="A45">
        <v>2</v>
      </c>
      <c r="B45" s="119" t="str">
        <f>IF($B$44=1,"2",IF($B$44=2,"3",IF($B$44=3,"4",IF($B$44=4,"5",IF($B$44=5,"6",IF($B$44=6,"1",))))))</f>
        <v>6</v>
      </c>
      <c r="C45" s="9" t="s">
        <v>10</v>
      </c>
      <c r="D45" s="8"/>
      <c r="E45">
        <v>8</v>
      </c>
      <c r="F45" s="119" t="str">
        <f>IF($F$44=1,"2",IF($F$44=2,"3",IF($F$44=3,"4",IF($F$44=4,"5",IF($F$44=5,"6",IF($F$44=6,"1",))))))</f>
        <v>5</v>
      </c>
      <c r="G45" s="9" t="s">
        <v>18</v>
      </c>
      <c r="H45" s="2"/>
      <c r="I45">
        <v>2</v>
      </c>
      <c r="J45" s="119" t="str">
        <f>IF($J$44=1,"2",IF($J$44=2,"3",IF($J$44=3,"4",IF($J$44=4,"5",IF($J$44=5,"6",IF($J$44=6,"1",))))))</f>
        <v>5</v>
      </c>
      <c r="K45" s="9" t="s">
        <v>122</v>
      </c>
      <c r="L45" s="2"/>
      <c r="M45">
        <v>8</v>
      </c>
      <c r="N45" s="119" t="str">
        <f>IF($N$44=1,"2",IF($N$44=2,"3",IF($N$44=3,"4",IF($N$44=4,"5",IF($N$44=5,"6",IF($N$44=6,"1",))))))</f>
        <v>4</v>
      </c>
      <c r="O45" s="9" t="s">
        <v>193</v>
      </c>
    </row>
    <row r="46" spans="1:15" ht="12.75">
      <c r="A46">
        <v>3</v>
      </c>
      <c r="B46" s="119" t="str">
        <f>IF($B$44=1,"3",IF($B$44=2,"4",IF($B$44=3,"5",IF($B$44=4,"6",IF($B$44=5,"1",IF($B$44=6,"2",))))))</f>
        <v>1</v>
      </c>
      <c r="C46" s="9" t="s">
        <v>11</v>
      </c>
      <c r="D46" s="2"/>
      <c r="E46">
        <v>9</v>
      </c>
      <c r="F46" s="119" t="str">
        <f>IF($F$44=1,"3",IF($F$44=2,"4",IF($F$44=3,"5",IF($F$44=4,"6",IF($F$44=5,"1",IF($F$44=6,"2",))))))</f>
        <v>6</v>
      </c>
      <c r="G46" s="9" t="s">
        <v>19</v>
      </c>
      <c r="H46" s="2"/>
      <c r="I46">
        <v>3</v>
      </c>
      <c r="J46" s="119" t="str">
        <f>IF($J$44=1,"3",IF($J$44=2,"4",IF($J$44=3,"5",IF($J$44=4,"6",IF($J$44=5,"1",IF($J$44=6,"2",))))))</f>
        <v>6</v>
      </c>
      <c r="K46" s="9" t="s">
        <v>123</v>
      </c>
      <c r="L46" s="2"/>
      <c r="M46">
        <v>9</v>
      </c>
      <c r="N46" s="119" t="str">
        <f>IF($N$44=1,"3",IF($N$44=2,"4",IF($N$44=3,"5",IF($N$44=4,"6",IF($N$44=5,"1",IF($N$44=6,"2",))))))</f>
        <v>5</v>
      </c>
      <c r="O46" s="9" t="s">
        <v>156</v>
      </c>
    </row>
    <row r="47" spans="1:15" ht="12.75">
      <c r="A47">
        <v>4</v>
      </c>
      <c r="B47" s="119" t="str">
        <f>IF($B$44=1,"4",IF($B$44=2,"5",IF($B$44=3,"6",IF($B$44=4,"3",IF($B$44=5,"2",IF($B$44=6,"3",))))))</f>
        <v>2</v>
      </c>
      <c r="C47" s="9" t="s">
        <v>12</v>
      </c>
      <c r="D47" s="8"/>
      <c r="E47">
        <v>10</v>
      </c>
      <c r="F47" s="119" t="str">
        <f>IF($F$44=1,"4",IF($F$44=2,"5",IF($F$44=3,"6",IF($F$44=4,"3",IF($F$44=5,"2",IF($F$44=6,"3",))))))</f>
        <v>3</v>
      </c>
      <c r="G47" s="9" t="s">
        <v>20</v>
      </c>
      <c r="H47" s="141"/>
      <c r="I47">
        <v>4</v>
      </c>
      <c r="J47" s="119" t="str">
        <f>IF($J$44=1,"4",IF($J$44=2,"5",IF($J$44=3,"6",IF($J$44=4,"3",IF($J$44=5,"2",IF($J$44=6,"3",))))))</f>
        <v>3</v>
      </c>
      <c r="K47" s="9" t="s">
        <v>124</v>
      </c>
      <c r="L47" s="2"/>
      <c r="M47">
        <v>10</v>
      </c>
      <c r="N47" s="119" t="str">
        <f>IF($N$44=1,"4",IF($N$44=2,"5",IF($N$44=3,"6",IF($N$44=4,"3",IF($N$44=5,"2",IF($N$44=6,"3",))))))</f>
        <v>6</v>
      </c>
      <c r="O47" s="9" t="s">
        <v>157</v>
      </c>
    </row>
    <row r="48" spans="1:15" ht="12.75">
      <c r="A48">
        <v>5</v>
      </c>
      <c r="B48" s="119" t="str">
        <f>IF($B$44=1,"5",IF($B$44=2,"6",IF($B$44=3,"1",IF($B$44=4,"2",IF($B$44=5,"3",IF($B$44=6,"4",))))))</f>
        <v>3</v>
      </c>
      <c r="C48" s="9" t="s">
        <v>13</v>
      </c>
      <c r="D48" s="2"/>
      <c r="E48">
        <v>11</v>
      </c>
      <c r="F48" s="119" t="str">
        <f>IF($F$44=1,"5",IF($F$44=2,"6",IF($F$44=3,"1",IF($F$44=4,"2",IF($F$44=5,"3",IF($F$44=6,"4",))))))</f>
        <v>2</v>
      </c>
      <c r="G48" s="9" t="s">
        <v>21</v>
      </c>
      <c r="I48">
        <v>5</v>
      </c>
      <c r="J48" s="119" t="str">
        <f>IF($J$44=1,"5",IF($J$44=2,"6",IF($J$44=3,"1",IF($J$44=4,"2",IF($J$44=5,"3",IF($J$44=6,"4",))))))</f>
        <v>2</v>
      </c>
      <c r="K48" s="9" t="s">
        <v>125</v>
      </c>
      <c r="M48">
        <v>11</v>
      </c>
      <c r="N48" s="119" t="str">
        <f>IF($N$44=1,"5",IF($N$44=2,"6",IF($N$44=3,"1",IF($N$44=4,"2",IF($N$44=5,"3",IF($N$44=6,"4",))))))</f>
        <v>1</v>
      </c>
      <c r="O48" s="9" t="s">
        <v>158</v>
      </c>
    </row>
    <row r="49" spans="1:15" ht="12.75">
      <c r="A49">
        <v>6</v>
      </c>
      <c r="B49" s="119" t="str">
        <f>IF($B$44=1,"6",IF($B$44=2,"1",IF($B$44=3,"2",IF($B$44=4,"3",IF($B$44=5,"4",IF($B$44=6,"5",))))))</f>
        <v>4</v>
      </c>
      <c r="C49" s="9" t="s">
        <v>14</v>
      </c>
      <c r="D49" s="2"/>
      <c r="E49">
        <v>12</v>
      </c>
      <c r="F49" s="119" t="str">
        <f>IF($F$44=1,"6",IF($F$44=2,"1",IF($F$44=3,"2",IF($F$44=4,"3",IF($F$44=5,"4",IF($F$44=6,"5",))))))</f>
        <v>3</v>
      </c>
      <c r="G49" s="9" t="s">
        <v>23</v>
      </c>
      <c r="I49">
        <v>6</v>
      </c>
      <c r="J49" s="119" t="str">
        <f>IF($J$44=1,"6",IF($J$44=2,"1",IF($J$44=3,"2",IF($J$44=4,"3",IF($J$44=5,"4",IF($J$44=6,"5",))))))</f>
        <v>3</v>
      </c>
      <c r="K49" s="9" t="s">
        <v>126</v>
      </c>
      <c r="M49">
        <v>12</v>
      </c>
      <c r="N49" s="119" t="str">
        <f>IF($N$44=1,"6",IF($N$44=2,"1",IF($N$44=3,"2",IF($N$44=4,"3",IF($N$44=5,"4",IF($N$44=6,"5",))))))</f>
        <v>2</v>
      </c>
      <c r="O49" s="9" t="s">
        <v>159</v>
      </c>
    </row>
    <row r="50" spans="1:15" ht="9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</row>
    <row r="51" ht="13.5" thickBot="1">
      <c r="A51" s="136" t="s">
        <v>224</v>
      </c>
    </row>
    <row r="52" spans="1:15" ht="18.75" customHeight="1" thickBot="1">
      <c r="A52" s="264" t="s">
        <v>196</v>
      </c>
      <c r="B52" s="282"/>
      <c r="C52" s="267">
        <f ca="1">RAND()*(7-1)+1</f>
        <v>6.802005185224424</v>
      </c>
      <c r="F52" s="2"/>
      <c r="G52" s="267">
        <f ca="1">RAND()*(7-1)+1</f>
        <v>5.31106768947606</v>
      </c>
      <c r="H52" s="2"/>
      <c r="I52" s="2"/>
      <c r="K52" s="267">
        <f ca="1">RAND()*(7-1)+1</f>
        <v>3.0224218410162074</v>
      </c>
      <c r="L52" s="2"/>
      <c r="M52" s="2"/>
      <c r="N52" s="2"/>
      <c r="O52" s="267">
        <f ca="1">RAND()*(7-1)+1</f>
        <v>3.2885574387783993</v>
      </c>
    </row>
    <row r="53" spans="2:15" ht="12.75">
      <c r="B53" s="50" t="s">
        <v>225</v>
      </c>
      <c r="C53" s="52"/>
      <c r="D53" s="170"/>
      <c r="F53" s="2"/>
      <c r="G53" s="169" t="s">
        <v>226</v>
      </c>
      <c r="H53" s="2"/>
      <c r="I53" s="2"/>
      <c r="K53" s="268" t="s">
        <v>227</v>
      </c>
      <c r="L53" s="2"/>
      <c r="M53" s="2"/>
      <c r="N53" s="2"/>
      <c r="O53" s="169" t="s">
        <v>228</v>
      </c>
    </row>
    <row r="54" ht="9" customHeight="1"/>
    <row r="55" spans="2:15" ht="12.75">
      <c r="B55" s="2"/>
      <c r="C55" s="28" t="s">
        <v>8</v>
      </c>
      <c r="D55" s="2"/>
      <c r="E55" s="2"/>
      <c r="F55" s="2"/>
      <c r="G55" s="28" t="s">
        <v>8</v>
      </c>
      <c r="H55" s="2"/>
      <c r="I55" s="2"/>
      <c r="J55" s="2"/>
      <c r="K55" s="28" t="s">
        <v>8</v>
      </c>
      <c r="L55" s="2"/>
      <c r="M55" s="2"/>
      <c r="N55" s="2"/>
      <c r="O55" s="28" t="s">
        <v>8</v>
      </c>
    </row>
    <row r="56" spans="1:15" ht="12.75">
      <c r="A56" s="233" t="s">
        <v>25</v>
      </c>
      <c r="B56" s="221"/>
      <c r="C56" s="223"/>
      <c r="D56" s="141"/>
      <c r="E56" s="20" t="s">
        <v>189</v>
      </c>
      <c r="F56" s="221"/>
      <c r="G56" s="223"/>
      <c r="H56" s="2"/>
      <c r="I56" s="20" t="s">
        <v>190</v>
      </c>
      <c r="J56" s="221"/>
      <c r="K56" s="223"/>
      <c r="L56" s="144"/>
      <c r="M56" s="20" t="s">
        <v>191</v>
      </c>
      <c r="N56" s="221"/>
      <c r="O56" s="223"/>
    </row>
    <row r="57" spans="1:15" ht="18">
      <c r="A57">
        <v>1</v>
      </c>
      <c r="B57" s="255">
        <v>6</v>
      </c>
      <c r="C57" s="9" t="s">
        <v>9</v>
      </c>
      <c r="D57" s="141"/>
      <c r="E57">
        <v>8</v>
      </c>
      <c r="F57" s="261">
        <v>2</v>
      </c>
      <c r="G57" s="9" t="s">
        <v>17</v>
      </c>
      <c r="H57" s="2"/>
      <c r="I57">
        <v>1</v>
      </c>
      <c r="J57" s="262">
        <v>5</v>
      </c>
      <c r="K57" s="9" t="s">
        <v>121</v>
      </c>
      <c r="L57" s="144"/>
      <c r="M57">
        <v>8</v>
      </c>
      <c r="N57" s="263">
        <v>4</v>
      </c>
      <c r="O57" s="9" t="s">
        <v>192</v>
      </c>
    </row>
    <row r="58" spans="1:15" ht="12.75">
      <c r="A58">
        <v>2</v>
      </c>
      <c r="B58" s="119" t="str">
        <f>IF($B$57=1,"2",IF($B$57=2,"3",IF($B$57=3,"4",IF($B$57=4,"5",IF($B$57=5,"6",IF($B$57=6,"7",IF($B$57=7,"1",)))))))</f>
        <v>7</v>
      </c>
      <c r="C58" s="9" t="s">
        <v>10</v>
      </c>
      <c r="D58" s="8"/>
      <c r="E58">
        <v>9</v>
      </c>
      <c r="F58" s="119" t="str">
        <f>IF($F$57=1,"2",IF($F$57=2,"3",IF($F$57=3,"4",IF($F$57=4,"5",IF($F$57=5,"6",IF($F$57=6,"7",IF($F$57=7,"1",)))))))</f>
        <v>3</v>
      </c>
      <c r="G58" s="9" t="s">
        <v>18</v>
      </c>
      <c r="H58" s="2"/>
      <c r="I58">
        <v>2</v>
      </c>
      <c r="J58" s="119" t="str">
        <f>IF($J$57=1,"2",IF($J$57=2,"3",IF($J$57=3,"4",IF($J$57=4,"5",IF($J$57=5,"6",IF($J$57=6,"7",IF($J$57=7,"1",)))))))</f>
        <v>6</v>
      </c>
      <c r="K58" s="9" t="s">
        <v>122</v>
      </c>
      <c r="L58" s="2"/>
      <c r="M58">
        <v>9</v>
      </c>
      <c r="N58" s="119" t="str">
        <f>IF($N$57=1,"2",IF($N$57=2,"3",IF($N$57=3,"4",IF($N$57=4,"5",IF($N$57=5,"6",IF($N$57=6,"7",IF($N$57=7,"1",)))))))</f>
        <v>5</v>
      </c>
      <c r="O58" s="9" t="s">
        <v>193</v>
      </c>
    </row>
    <row r="59" spans="1:15" ht="12.75">
      <c r="A59">
        <v>3</v>
      </c>
      <c r="B59" s="119" t="str">
        <f>IF($B$57=1,"3",IF($B$57=2,"4",IF($B$57=3,"5",IF($B$57=4,"6",IF($B$57=5,"7",IF($B$57=6,"1",IF($B$57=7,"2",)))))))</f>
        <v>1</v>
      </c>
      <c r="C59" s="9" t="s">
        <v>11</v>
      </c>
      <c r="D59" s="2"/>
      <c r="E59">
        <v>10</v>
      </c>
      <c r="F59" s="119" t="str">
        <f>IF($F$57=1,"3",IF($F$57=2,"4",IF($F$57=3,"5",IF($F$57=4,"6",IF($F$57=5,"7",IF($F$57=6,"1",IF($F$57=7,"2",)))))))</f>
        <v>4</v>
      </c>
      <c r="G59" s="9" t="s">
        <v>19</v>
      </c>
      <c r="H59" s="2"/>
      <c r="I59">
        <v>3</v>
      </c>
      <c r="J59" s="119" t="str">
        <f>IF($J$57=1,"3",IF($J$57=2,"4",IF($J$57=3,"5",IF($J$57=4,"6",IF($J$57=5,"7",IF($J$57=6,"1",IF($J$57=7,"2",)))))))</f>
        <v>7</v>
      </c>
      <c r="K59" s="9" t="s">
        <v>123</v>
      </c>
      <c r="L59" s="2"/>
      <c r="M59">
        <v>10</v>
      </c>
      <c r="N59" s="119" t="str">
        <f>IF($N$57=1,"3",IF($N$57=2,"4",IF($N$57=3,"5",IF($N$57=4,"6",IF($N$57=5,"7",IF($N$57=6,"1",IF($N$57=7,"2",)))))))</f>
        <v>6</v>
      </c>
      <c r="O59" s="9" t="s">
        <v>156</v>
      </c>
    </row>
    <row r="60" spans="1:15" ht="12.75">
      <c r="A60">
        <v>4</v>
      </c>
      <c r="B60" s="119" t="str">
        <f>IF($B$57=1,"4",IF($B$57=2,"5",IF($B$57=3,"6",IF($B$57=4,"7",IF($B$57=5,"1",IF($B$57=6,"2",IF($B$57=7,"3",)))))))</f>
        <v>2</v>
      </c>
      <c r="C60" s="9" t="s">
        <v>12</v>
      </c>
      <c r="D60" s="8"/>
      <c r="E60">
        <v>11</v>
      </c>
      <c r="F60" s="119" t="str">
        <f>IF($F$57=1,"4",IF($F$57=2,"5",IF($F$57=3,"6",IF($F$57=4,"7",IF($F$57=5,"1",IF($F$57=6,"2",IF($F$57=7,"3",)))))))</f>
        <v>5</v>
      </c>
      <c r="G60" s="9" t="s">
        <v>20</v>
      </c>
      <c r="H60" s="141"/>
      <c r="I60">
        <v>4</v>
      </c>
      <c r="J60" s="119" t="str">
        <f>IF($J$57=1,"4",IF($J$57=2,"5",IF($J$57=3,"6",IF($J$57=4,"7",IF($J$57=5,"1",IF($J$57=6,"2",IF($J$57=7,"3",)))))))</f>
        <v>1</v>
      </c>
      <c r="K60" s="9" t="s">
        <v>124</v>
      </c>
      <c r="L60" s="2"/>
      <c r="M60">
        <v>11</v>
      </c>
      <c r="N60" s="119" t="str">
        <f>IF($N$57=1,"4",IF($N$57=2,"5",IF($N$57=3,"6",IF($N$57=4,"7",IF($N$57=5,"1",IF($N$57=6,"2",IF($N$57=7,"3",)))))))</f>
        <v>7</v>
      </c>
      <c r="O60" s="9" t="s">
        <v>157</v>
      </c>
    </row>
    <row r="61" spans="1:15" ht="12.75">
      <c r="A61">
        <v>5</v>
      </c>
      <c r="B61" s="119" t="str">
        <f>IF($B$57=1,"5",IF($B$57=2,"6",IF($B$57=3,"7",IF($B$57=4,"1",IF($B$57=5,"2",IF($B$57=6,"3",IF($B$57=7,"4",)))))))</f>
        <v>3</v>
      </c>
      <c r="C61" s="9" t="s">
        <v>13</v>
      </c>
      <c r="D61" s="2"/>
      <c r="E61">
        <v>12</v>
      </c>
      <c r="F61" s="119" t="str">
        <f>IF($F$57=1,"5",IF($F$57=2,"6",IF($F$57=3,"7",IF($F$57=4,"1",IF($F$57=5,"2",IF($F$57=6,"3",IF($F$57=7,"4",)))))))</f>
        <v>6</v>
      </c>
      <c r="G61" s="9" t="s">
        <v>21</v>
      </c>
      <c r="I61">
        <v>5</v>
      </c>
      <c r="J61" s="119" t="str">
        <f>IF($J$57=1,"5",IF($J$57=2,"6",IF($J$57=3,"7",IF($J$57=4,"1",IF($J$57=5,"2",IF($J$57=6,"3",IF($J$57=7,"4",)))))))</f>
        <v>2</v>
      </c>
      <c r="K61" s="9" t="s">
        <v>125</v>
      </c>
      <c r="M61">
        <v>12</v>
      </c>
      <c r="N61" s="119" t="str">
        <f>IF($N$57=1,"5",IF($N$57=2,"6",IF($N$57=3,"7",IF($N$57=4,"1",IF($N$57=5,"2",IF($N$57=6,"3",IF($N$57=7,"4",)))))))</f>
        <v>1</v>
      </c>
      <c r="O61" s="9" t="s">
        <v>158</v>
      </c>
    </row>
    <row r="62" spans="1:15" ht="12.75">
      <c r="A62">
        <v>6</v>
      </c>
      <c r="B62" s="119" t="str">
        <f>IF($B$57=1,"6",IF($B$57=2,"7",IF($B$57=3,"1",IF($B$57=4,"2",IF($B$57=5,"3",IF($B$57=6,"4",IF($B$57=7,"5",)))))))</f>
        <v>4</v>
      </c>
      <c r="C62" s="9" t="s">
        <v>14</v>
      </c>
      <c r="D62" s="2"/>
      <c r="E62">
        <v>13</v>
      </c>
      <c r="F62" s="119" t="str">
        <f>IF($F$57=1,"6",IF($F$57=2,"7",IF($F$57=3,"1",IF($F$57=4,"2",IF($F$57=5,"3",IF($F$57=6,"4",IF($F$57=7,"5",)))))))</f>
        <v>7</v>
      </c>
      <c r="G62" s="9" t="s">
        <v>23</v>
      </c>
      <c r="I62">
        <v>6</v>
      </c>
      <c r="J62" s="119" t="str">
        <f>IF($J$57=1,"6",IF($J$57=2,"7",IF($J$57=3,"1",IF($J$57=4,"2",IF($J$57=5,"3",IF($J$57=6,"4",IF($J$57=7,"5",)))))))</f>
        <v>3</v>
      </c>
      <c r="K62" s="9" t="s">
        <v>126</v>
      </c>
      <c r="M62">
        <v>13</v>
      </c>
      <c r="N62" s="119" t="str">
        <f>IF($N$57=1,"6",IF($N$57=2,"7",IF($N$57=3,"1",IF($N$57=4,"2",IF($N$57=5,"3",IF($N$57=6,"4",IF($N$57=7,"5",)))))))</f>
        <v>2</v>
      </c>
      <c r="O62" s="9" t="s">
        <v>159</v>
      </c>
    </row>
    <row r="63" spans="1:15" ht="12.75">
      <c r="A63">
        <v>7</v>
      </c>
      <c r="B63" s="119" t="str">
        <f>IF($B$57=1,"7",IF($B$57=2,"1",IF($B$57=3,"2",IF($B$57=4,"3",IF($B$57=5,"4",IF($B$57=6,"5",IF($B$57=7,"6",)))))))</f>
        <v>5</v>
      </c>
      <c r="C63" s="9" t="s">
        <v>15</v>
      </c>
      <c r="D63" s="2"/>
      <c r="E63">
        <v>14</v>
      </c>
      <c r="F63" s="119" t="str">
        <f>IF($F$57=1,"7",IF($F$57=2,"1",IF($F$57=3,"2",IF($F$57=4,"3",IF($F$57=5,"4",IF($F$57=6,"5",IF($F$57=7,"6",)))))))</f>
        <v>1</v>
      </c>
      <c r="G63" s="9" t="s">
        <v>24</v>
      </c>
      <c r="I63">
        <v>7</v>
      </c>
      <c r="J63" s="119" t="str">
        <f>IF($J$57=1,"7",IF($J$57=2,"1",IF($J$57=3,"2",IF($J$57=4,"3",IF($J$57=5,"4",IF($J$57=6,"5",IF($J$57=7,"6",)))))))</f>
        <v>4</v>
      </c>
      <c r="K63" s="9" t="s">
        <v>127</v>
      </c>
      <c r="M63">
        <v>14</v>
      </c>
      <c r="N63" s="119" t="str">
        <f>IF($N$57=1,"7",IF($N$57=2,"1",IF($N$57=3,"2",IF($N$57=4,"3",IF($N$57=5,"4",IF($N$57=6,"5",IF($N$57=7,"6",)))))))</f>
        <v>3</v>
      </c>
      <c r="O63" s="9" t="s">
        <v>160</v>
      </c>
    </row>
    <row r="64" spans="1:15" ht="9" customHeight="1">
      <c r="A64" s="283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</row>
    <row r="69" spans="1:20" ht="11.25" customHeight="1">
      <c r="A69" s="2"/>
      <c r="B69" s="2"/>
      <c r="C69" s="2"/>
      <c r="D69" s="2"/>
      <c r="E69" s="141"/>
      <c r="F69" s="14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1.25" customHeight="1">
      <c r="A71" s="240"/>
      <c r="B71" s="240"/>
      <c r="C71" s="240"/>
      <c r="D71" s="240"/>
      <c r="E71" s="240"/>
      <c r="F71" s="240"/>
      <c r="G71" s="2"/>
      <c r="H71" s="14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4:20" ht="11.25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1.25" customHeight="1">
      <c r="A73" s="236"/>
      <c r="B73" s="2"/>
      <c r="C73" s="2"/>
      <c r="D73" s="2"/>
      <c r="E73" s="141"/>
      <c r="F73" s="142"/>
      <c r="G73" s="2"/>
      <c r="H73" s="2"/>
      <c r="I73" s="2"/>
      <c r="J73" s="2"/>
      <c r="K73" s="2"/>
      <c r="L73" s="2"/>
      <c r="M73" s="2"/>
      <c r="N73" s="2"/>
      <c r="O73" s="141"/>
      <c r="P73" s="2"/>
      <c r="Q73" s="2"/>
      <c r="R73" s="2"/>
      <c r="S73" s="2"/>
      <c r="T73" s="2"/>
    </row>
    <row r="74" spans="4:20" ht="11.25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4:20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ht="12.75">
      <c r="B76" s="143"/>
      <c r="C76" s="14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16" s="2" customFormat="1" ht="15.75">
      <c r="A77" s="132"/>
      <c r="P77" s="131"/>
    </row>
    <row r="78" spans="1:17" s="2" customFormat="1" ht="12.75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5"/>
      <c r="Q78" s="136"/>
    </row>
    <row r="79" spans="1:32" s="134" customFormat="1" ht="12.75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3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="2" customFormat="1" ht="12.75">
      <c r="P80" s="131"/>
    </row>
    <row r="81" spans="12:16" s="2" customFormat="1" ht="12.75">
      <c r="L81" s="134"/>
      <c r="M81" s="134"/>
      <c r="N81" s="134"/>
      <c r="O81" s="134"/>
      <c r="P81" s="135"/>
    </row>
    <row r="82" s="2" customFormat="1" ht="12.75">
      <c r="P82" s="131"/>
    </row>
    <row r="83" s="2" customFormat="1" ht="12.75">
      <c r="P83" s="131"/>
    </row>
    <row r="84" spans="4:16" s="2" customFormat="1" ht="12.75">
      <c r="D84" s="136"/>
      <c r="P84" s="131"/>
    </row>
    <row r="85" s="2" customFormat="1" ht="12.75">
      <c r="P85" s="131"/>
    </row>
    <row r="86" spans="1:16" s="2" customFormat="1" ht="13.5" thickBot="1">
      <c r="A86"/>
      <c r="B86"/>
      <c r="C86"/>
      <c r="G86" s="141"/>
      <c r="P86" s="131"/>
    </row>
    <row r="87" spans="1:16" s="2" customFormat="1" ht="12.75">
      <c r="A87" s="275" t="s">
        <v>173</v>
      </c>
      <c r="B87" s="276"/>
      <c r="C87" s="277"/>
      <c r="D87"/>
      <c r="E87" s="141"/>
      <c r="F87" s="142"/>
      <c r="J87" s="141"/>
      <c r="P87" s="131"/>
    </row>
    <row r="88" spans="1:16" s="2" customFormat="1" ht="13.5" thickBot="1">
      <c r="A88" s="278" t="s">
        <v>174</v>
      </c>
      <c r="B88" s="279"/>
      <c r="C88" s="280"/>
      <c r="D88"/>
      <c r="G88" s="141"/>
      <c r="P88" s="131"/>
    </row>
    <row r="89" spans="1:16" s="2" customFormat="1" ht="12.75">
      <c r="A89"/>
      <c r="B89"/>
      <c r="C89"/>
      <c r="P89" s="131"/>
    </row>
    <row r="90" spans="1:16" s="2" customFormat="1" ht="12.75">
      <c r="A90"/>
      <c r="G90" s="141"/>
      <c r="P90" s="131"/>
    </row>
    <row r="91" spans="5:16" s="2" customFormat="1" ht="12.75">
      <c r="E91" s="141"/>
      <c r="F91" s="142"/>
      <c r="J91" s="141"/>
      <c r="P91" s="131"/>
    </row>
    <row r="92" spans="7:16" s="2" customFormat="1" ht="12.75">
      <c r="G92" s="141"/>
      <c r="P92" s="131"/>
    </row>
    <row r="93" spans="16:32" s="2" customFormat="1" ht="12.75">
      <c r="P93" s="131"/>
      <c r="AA93" s="74"/>
      <c r="AB93" s="74"/>
      <c r="AC93" s="74"/>
      <c r="AD93" s="74"/>
      <c r="AF93" s="74"/>
    </row>
    <row r="94" spans="1:32" s="2" customFormat="1" ht="12.75">
      <c r="A94" s="137"/>
      <c r="P94" s="131"/>
      <c r="Q94" s="74"/>
      <c r="R94" s="74"/>
      <c r="S94" s="87"/>
      <c r="AA94" s="74"/>
      <c r="AB94" s="74"/>
      <c r="AC94" s="74"/>
      <c r="AD94" s="74"/>
      <c r="AF94" s="74"/>
    </row>
    <row r="95" spans="16:32" s="2" customFormat="1" ht="12.75">
      <c r="P95" s="131"/>
      <c r="Q95" s="74"/>
      <c r="R95" s="74"/>
      <c r="S95" s="87"/>
      <c r="T95" s="74"/>
      <c r="X95" s="74"/>
      <c r="Y95" s="74"/>
      <c r="Z95" s="74"/>
      <c r="AA95" s="74"/>
      <c r="AB95" s="74"/>
      <c r="AC95" s="74"/>
      <c r="AD95" s="74"/>
      <c r="AF95" s="74"/>
    </row>
    <row r="96" spans="16:32" s="2" customFormat="1" ht="12.75">
      <c r="P96" s="131"/>
      <c r="T96" s="74"/>
      <c r="X96" s="74"/>
      <c r="Y96" s="74"/>
      <c r="Z96" s="74"/>
      <c r="AA96" s="74"/>
      <c r="AB96" s="74"/>
      <c r="AC96" s="74"/>
      <c r="AD96" s="74"/>
      <c r="AF96" s="74"/>
    </row>
    <row r="97" spans="16:32" s="2" customFormat="1" ht="12.75">
      <c r="P97" s="131"/>
      <c r="X97" s="74"/>
      <c r="Y97" s="74"/>
      <c r="Z97" s="74"/>
      <c r="AA97" s="74"/>
      <c r="AB97" s="74"/>
      <c r="AC97" s="74"/>
      <c r="AD97" s="74"/>
      <c r="AF97" s="74"/>
    </row>
    <row r="98" s="2" customFormat="1" ht="12.75">
      <c r="P98" s="131"/>
    </row>
    <row r="99" spans="16:19" s="2" customFormat="1" ht="12.75">
      <c r="P99" s="131"/>
      <c r="R99" s="74"/>
      <c r="S99" s="74"/>
    </row>
    <row r="100" spans="16:23" s="2" customFormat="1" ht="12.75">
      <c r="P100" s="138"/>
      <c r="R100" s="74"/>
      <c r="S100" s="74"/>
      <c r="T100" s="74"/>
      <c r="U100" s="74"/>
      <c r="V100" s="74"/>
      <c r="W100" s="74"/>
    </row>
    <row r="101" spans="1:23" s="2" customFormat="1" ht="12.75">
      <c r="A101" s="8"/>
      <c r="B101" s="8"/>
      <c r="C101" s="8"/>
      <c r="P101" s="131"/>
      <c r="R101" s="74"/>
      <c r="S101" s="74"/>
      <c r="T101" s="74"/>
      <c r="U101" s="74"/>
      <c r="V101" s="74"/>
      <c r="W101" s="74"/>
    </row>
    <row r="102" spans="16:23" s="2" customFormat="1" ht="12.75">
      <c r="P102" s="131"/>
      <c r="R102" s="74"/>
      <c r="S102" s="74"/>
      <c r="T102" s="74"/>
      <c r="U102" s="74"/>
      <c r="V102" s="74"/>
      <c r="W102" s="74"/>
    </row>
    <row r="103" spans="1:52" s="2" customFormat="1" ht="12.75">
      <c r="A103" s="137"/>
      <c r="P103" s="131"/>
      <c r="Q103" s="87"/>
      <c r="R103" s="74"/>
      <c r="S103" s="74"/>
      <c r="T103" s="74"/>
      <c r="U103" s="74"/>
      <c r="V103" s="74"/>
      <c r="W103" s="74"/>
      <c r="X103" s="87"/>
      <c r="Y103" s="87"/>
      <c r="Z103" s="87"/>
      <c r="AA103" s="87"/>
      <c r="AP103" s="87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</row>
    <row r="104" spans="16:52" s="2" customFormat="1" ht="12.75">
      <c r="P104" s="131"/>
      <c r="Q104" s="74"/>
      <c r="R104" s="74"/>
      <c r="U104" s="74"/>
      <c r="V104" s="74"/>
      <c r="W104" s="74"/>
      <c r="AP104" s="87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</row>
    <row r="105" spans="16:52" s="2" customFormat="1" ht="12.75">
      <c r="P105" s="131"/>
      <c r="AP105" s="87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</row>
    <row r="106" spans="16:52" s="2" customFormat="1" ht="12.75">
      <c r="P106" s="131"/>
      <c r="AP106" s="87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</row>
    <row r="107" spans="16:52" s="2" customFormat="1" ht="12.75">
      <c r="P107" s="131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</row>
    <row r="108" s="2" customFormat="1" ht="12.75">
      <c r="AP108" s="87"/>
    </row>
    <row r="109" spans="16:20" s="2" customFormat="1" ht="12.75">
      <c r="P109" s="131"/>
      <c r="T109" s="74"/>
    </row>
    <row r="110" spans="16:20" s="2" customFormat="1" ht="12.75">
      <c r="P110" s="131"/>
      <c r="T110" s="74"/>
    </row>
    <row r="111" spans="16:20" s="2" customFormat="1" ht="12.75">
      <c r="P111" s="131"/>
      <c r="T111" s="74"/>
    </row>
    <row r="112" spans="1:16" s="2" customFormat="1" ht="12.75">
      <c r="A112" s="8"/>
      <c r="P112" s="131"/>
    </row>
    <row r="113" spans="16:32" s="2" customFormat="1" ht="12.75">
      <c r="P113" s="131"/>
      <c r="AF113" s="74"/>
    </row>
    <row r="114" spans="1:18" s="2" customFormat="1" ht="12.75">
      <c r="A114" s="139"/>
      <c r="P114" s="131"/>
      <c r="R114" s="139"/>
    </row>
    <row r="115" spans="2:31" s="2" customFormat="1" ht="12.75">
      <c r="B115" s="74"/>
      <c r="C115" s="74"/>
      <c r="D115" s="74"/>
      <c r="E115" s="74"/>
      <c r="F115" s="74"/>
      <c r="G115" s="74"/>
      <c r="H115" s="74"/>
      <c r="I115" s="74"/>
      <c r="J115" s="74"/>
      <c r="L115" s="74"/>
      <c r="M115" s="74"/>
      <c r="O115" s="140"/>
      <c r="P115" s="131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E115" s="74"/>
    </row>
    <row r="116" spans="2:31" s="2" customFormat="1" ht="12.75">
      <c r="B116" s="74"/>
      <c r="C116" s="74"/>
      <c r="D116" s="74"/>
      <c r="E116" s="74"/>
      <c r="F116" s="74"/>
      <c r="G116" s="74"/>
      <c r="H116" s="74"/>
      <c r="I116" s="74"/>
      <c r="J116" s="74"/>
      <c r="L116" s="74"/>
      <c r="M116" s="74"/>
      <c r="O116" s="140"/>
      <c r="P116" s="131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E116" s="74"/>
    </row>
    <row r="117" spans="2:31" s="2" customFormat="1" ht="12.75">
      <c r="B117" s="74"/>
      <c r="C117" s="74"/>
      <c r="D117" s="74"/>
      <c r="E117" s="74"/>
      <c r="F117" s="74"/>
      <c r="G117" s="74"/>
      <c r="H117" s="74"/>
      <c r="I117" s="74"/>
      <c r="J117" s="74"/>
      <c r="L117" s="74"/>
      <c r="M117" s="74"/>
      <c r="O117" s="140"/>
      <c r="P117" s="131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E117" s="74"/>
    </row>
    <row r="118" s="2" customFormat="1" ht="12.75">
      <c r="P118" s="131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</sheetData>
  <sheetProtection/>
  <printOptions/>
  <pageMargins left="0.1968503937007874" right="0.6692913385826772" top="0.11811023622047245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7"/>
  <sheetViews>
    <sheetView zoomScalePageLayoutView="0" workbookViewId="0" topLeftCell="A1">
      <selection activeCell="U49" sqref="U49"/>
    </sheetView>
  </sheetViews>
  <sheetFormatPr defaultColWidth="9.140625" defaultRowHeight="12.75"/>
  <cols>
    <col min="1" max="1" width="11.57421875" style="0" customWidth="1"/>
    <col min="2" max="2" width="5.57421875" style="0" customWidth="1"/>
    <col min="3" max="3" width="14.8515625" style="0" customWidth="1"/>
    <col min="4" max="4" width="10.140625" style="0" customWidth="1"/>
    <col min="5" max="5" width="9.28125" style="0" customWidth="1"/>
    <col min="6" max="6" width="11.421875" style="0" customWidth="1"/>
    <col min="7" max="7" width="4.00390625" style="0" customWidth="1"/>
    <col min="8" max="8" width="4.7109375" style="0" customWidth="1"/>
    <col min="9" max="9" width="10.8515625" style="0" customWidth="1"/>
    <col min="10" max="10" width="4.00390625" style="0" customWidth="1"/>
    <col min="11" max="11" width="4.28125" style="0" customWidth="1"/>
    <col min="12" max="12" width="11.421875" style="0" customWidth="1"/>
    <col min="13" max="13" width="3.00390625" style="0" customWidth="1"/>
    <col min="14" max="14" width="5.8515625" style="0" customWidth="1"/>
    <col min="15" max="15" width="11.28125" style="0" customWidth="1"/>
    <col min="16" max="16" width="4.00390625" style="0" customWidth="1"/>
    <col min="17" max="17" width="5.7109375" style="0" customWidth="1"/>
    <col min="18" max="18" width="12.57421875" style="0" customWidth="1"/>
    <col min="19" max="19" width="4.28125" style="0" customWidth="1"/>
    <col min="20" max="20" width="7.140625" style="0" customWidth="1"/>
    <col min="21" max="21" width="13.8515625" style="0" customWidth="1"/>
  </cols>
  <sheetData>
    <row r="1" spans="1:17" s="213" customFormat="1" ht="15" customHeight="1" thickBot="1">
      <c r="A1" s="30" t="s">
        <v>172</v>
      </c>
      <c r="B1" s="31"/>
      <c r="C1" s="31"/>
      <c r="D1" s="31"/>
      <c r="E1" s="31"/>
      <c r="F1" s="31"/>
      <c r="G1" s="31"/>
      <c r="H1" s="211"/>
      <c r="I1" s="211"/>
      <c r="J1" s="211"/>
      <c r="K1" s="211"/>
      <c r="L1" s="211"/>
      <c r="M1" s="211"/>
      <c r="N1" s="211"/>
      <c r="O1" s="212"/>
      <c r="P1" s="355"/>
      <c r="Q1" s="338"/>
    </row>
    <row r="2" spans="1:17" ht="11.25" customHeight="1">
      <c r="A2" s="19" t="s">
        <v>171</v>
      </c>
      <c r="C2" s="1"/>
      <c r="D2" s="7"/>
      <c r="E2" s="1"/>
      <c r="L2" s="114" t="s">
        <v>232</v>
      </c>
      <c r="M2" s="116"/>
      <c r="N2" s="116"/>
      <c r="O2" s="116"/>
      <c r="P2" s="217"/>
      <c r="Q2" s="218"/>
    </row>
    <row r="3" spans="1:7" ht="11.25" customHeight="1">
      <c r="A3" s="19" t="s">
        <v>28</v>
      </c>
      <c r="E3" s="7"/>
      <c r="F3" s="1"/>
      <c r="G3" s="1"/>
    </row>
    <row r="4" ht="11.25" customHeight="1">
      <c r="A4" s="19" t="s">
        <v>261</v>
      </c>
    </row>
    <row r="5" ht="11.25" customHeight="1">
      <c r="A5" s="210" t="s">
        <v>186</v>
      </c>
    </row>
    <row r="6" spans="1:15" s="197" customFormat="1" ht="14.25" customHeight="1">
      <c r="A6" s="193" t="s">
        <v>29</v>
      </c>
      <c r="B6" s="200" t="s">
        <v>187</v>
      </c>
      <c r="C6" s="201"/>
      <c r="D6" s="193" t="s">
        <v>184</v>
      </c>
      <c r="E6" s="200" t="s">
        <v>185</v>
      </c>
      <c r="F6" s="196"/>
      <c r="I6" s="198" t="s">
        <v>31</v>
      </c>
      <c r="J6" s="200" t="s">
        <v>32</v>
      </c>
      <c r="K6" s="202"/>
      <c r="L6" s="202"/>
      <c r="M6" s="199"/>
      <c r="N6" s="199"/>
      <c r="O6" s="182"/>
    </row>
    <row r="7" spans="1:8" s="197" customFormat="1" ht="12.75" customHeight="1">
      <c r="A7" s="183" t="s">
        <v>30</v>
      </c>
      <c r="B7" s="184"/>
      <c r="C7" s="200" t="s">
        <v>188</v>
      </c>
      <c r="D7" s="202"/>
      <c r="E7" s="202"/>
      <c r="F7" s="202"/>
      <c r="G7" s="199"/>
      <c r="H7" s="182"/>
    </row>
    <row r="8" spans="6:9" ht="6" customHeight="1">
      <c r="F8" s="297"/>
      <c r="I8" s="187"/>
    </row>
    <row r="9" spans="1:21" ht="11.25" customHeight="1">
      <c r="A9" s="20" t="s">
        <v>25</v>
      </c>
      <c r="C9" s="28" t="s">
        <v>8</v>
      </c>
      <c r="D9" s="2"/>
      <c r="E9" s="286" t="s">
        <v>231</v>
      </c>
      <c r="F9" s="298"/>
      <c r="G9" s="115"/>
      <c r="H9" s="2"/>
      <c r="I9" s="187"/>
      <c r="L9" s="25" t="s">
        <v>26</v>
      </c>
      <c r="M9" s="23"/>
      <c r="N9" s="23"/>
      <c r="O9" s="25" t="s">
        <v>26</v>
      </c>
      <c r="P9" s="23"/>
      <c r="Q9" s="23"/>
      <c r="R9" s="25" t="s">
        <v>26</v>
      </c>
      <c r="S9" s="23"/>
      <c r="T9" s="23"/>
      <c r="U9" s="25" t="s">
        <v>27</v>
      </c>
    </row>
    <row r="10" spans="1:21" ht="11.25" customHeight="1">
      <c r="A10">
        <v>1</v>
      </c>
      <c r="B10" s="265">
        <f>SorteggioIniziale!$B$17</f>
        <v>1</v>
      </c>
      <c r="C10" s="353" t="s">
        <v>9</v>
      </c>
      <c r="F10" s="299" t="str">
        <f>IF($B$10=1,C10,IF($B$10=2,C11,IF($B$10=3,C12,IF($B$10=4,C13,IF($B$10=5,C14,IF($B$10=6,C15,IF($B$10=7,C16,IF($B$10=8,C17,))))))))</f>
        <v>Alfa</v>
      </c>
      <c r="G10" s="226" t="s">
        <v>0</v>
      </c>
      <c r="H10" s="12"/>
      <c r="I10" s="286" t="s">
        <v>231</v>
      </c>
      <c r="J10" s="298"/>
      <c r="K10" s="115"/>
      <c r="L10" s="26" t="s">
        <v>250</v>
      </c>
      <c r="M10" s="24"/>
      <c r="N10" s="24"/>
      <c r="O10" s="26" t="s">
        <v>251</v>
      </c>
      <c r="P10" s="24"/>
      <c r="Q10" s="24"/>
      <c r="R10" s="26" t="s">
        <v>252</v>
      </c>
      <c r="S10" s="24"/>
      <c r="T10" s="24"/>
      <c r="U10" s="26" t="s">
        <v>253</v>
      </c>
    </row>
    <row r="11" spans="1:14" ht="11.25" customHeight="1">
      <c r="A11">
        <v>2</v>
      </c>
      <c r="B11" s="119" t="str">
        <f>IF($B$10=1,"2",IF($B$10=2,"3",IF($B$10=3,"4",IF($B$10=4,"5",IF($B$10=5,"6",IF($B$10=6,"7",IF($B$10=7,"8",IF($B$10=8,"1",))))))))</f>
        <v>2</v>
      </c>
      <c r="C11" s="353" t="s">
        <v>10</v>
      </c>
      <c r="D11" s="8"/>
      <c r="E11" s="34" t="s">
        <v>33</v>
      </c>
      <c r="F11" s="300" t="s">
        <v>34</v>
      </c>
      <c r="G11" s="12"/>
      <c r="H11" s="12"/>
      <c r="I11" s="189">
        <f>IF(G10="*",,IF(G10&gt;G12,F10,F12))</f>
        <v>0</v>
      </c>
      <c r="J11" s="15" t="s">
        <v>0</v>
      </c>
      <c r="L11" s="286" t="s">
        <v>231</v>
      </c>
      <c r="M11" s="298"/>
      <c r="N11" s="115"/>
    </row>
    <row r="12" spans="1:12" ht="11.25" customHeight="1">
      <c r="A12">
        <v>3</v>
      </c>
      <c r="B12" s="119" t="str">
        <f>IF($B$10=1,"3",IF($B$10=2,"4",IF($B$10=3,"5",IF($B$10=4,"6",IF($B$10=5,"7",IF($B$10=6,"8",IF($B$10=7,"1",IF($B$10=8,"2",))))))))</f>
        <v>3</v>
      </c>
      <c r="C12" s="353" t="s">
        <v>11</v>
      </c>
      <c r="D12" s="19"/>
      <c r="E12" s="2"/>
      <c r="F12" s="301" t="str">
        <f>IF($B$10=1,C11,IF($B$10=2,C12,IF($B$10=3,C13,IF($B$10=4,C14,IF($B$10=5,C15,IF($B$10=6,C16,IF($B$10=7,C17,IF($B$10=8,C10,))))))))</f>
        <v>Beta</v>
      </c>
      <c r="G12" s="15" t="s">
        <v>0</v>
      </c>
      <c r="H12" s="13"/>
      <c r="I12" s="190"/>
      <c r="L12" s="17"/>
    </row>
    <row r="13" spans="1:13" ht="11.25" customHeight="1">
      <c r="A13">
        <v>4</v>
      </c>
      <c r="B13" s="119" t="str">
        <f>IF($B$10=1,"4",IF($B$10=2,"5",IF($B$10=3,"6",IF($B$10=4,"7",IF($B$10=5,"8",IF($B$10=6,"1",IF($B$10=7,"2",IF($B$10=8,"3",))))))))</f>
        <v>4</v>
      </c>
      <c r="C13" s="353" t="s">
        <v>12</v>
      </c>
      <c r="D13" s="8"/>
      <c r="E13" s="286" t="s">
        <v>231</v>
      </c>
      <c r="F13" s="298"/>
      <c r="G13" s="115"/>
      <c r="H13" s="19" t="s">
        <v>42</v>
      </c>
      <c r="I13" s="187"/>
      <c r="L13" s="189">
        <f>IF(J11="*",,IF(J11&gt;J15,I11,I15))</f>
        <v>0</v>
      </c>
      <c r="M13" s="21" t="s">
        <v>0</v>
      </c>
    </row>
    <row r="14" spans="1:12" ht="11.25" customHeight="1">
      <c r="A14">
        <v>5</v>
      </c>
      <c r="B14" s="119" t="str">
        <f>IF($B$10=1,"5",IF($B$10=2,"6",IF($B$10=3,"7",IF($B$10=4,"8",IF($B$10=5,"1",IF($B$10=6,"2",IF($B$10=7,"3",IF($B$10=8,"4",))))))))</f>
        <v>5</v>
      </c>
      <c r="C14" s="353" t="s">
        <v>13</v>
      </c>
      <c r="D14" s="19"/>
      <c r="E14" s="8"/>
      <c r="F14" s="301" t="str">
        <f>IF($B$10=1,C12,IF($B$10=2,C13,IF($B$10=3,C14,IF($B$10=4,C15,IF($B$10=5,C16,IF($B$10=6,C17,IF($B$10=7,C10,IF($B$10=8,C11,))))))))</f>
        <v>Gamma</v>
      </c>
      <c r="G14" s="29" t="s">
        <v>0</v>
      </c>
      <c r="H14" s="10"/>
      <c r="I14" s="188"/>
      <c r="L14" s="16"/>
    </row>
    <row r="15" spans="1:17" ht="11.25" customHeight="1">
      <c r="A15">
        <v>6</v>
      </c>
      <c r="B15" s="119" t="str">
        <f>IF($B$10=1,"6",IF($B$10=2,"7",IF($B$10=3,"8",IF($B$10=4,"1",IF($B$10=5,"2",IF($B$10=6,"3",IF($B$10=7,"4",IF($B$10=8,"5",))))))))</f>
        <v>6</v>
      </c>
      <c r="C15" s="353" t="s">
        <v>14</v>
      </c>
      <c r="E15" s="34" t="s">
        <v>35</v>
      </c>
      <c r="F15" s="300" t="s">
        <v>34</v>
      </c>
      <c r="G15" s="12"/>
      <c r="H15" s="12"/>
      <c r="I15" s="189">
        <f>IF(G14="*",,IF(G14&gt;G16,F14,F16))</f>
        <v>0</v>
      </c>
      <c r="J15" s="29" t="s">
        <v>0</v>
      </c>
      <c r="L15" s="16"/>
      <c r="O15" s="286" t="s">
        <v>231</v>
      </c>
      <c r="P15" s="298"/>
      <c r="Q15" s="115"/>
    </row>
    <row r="16" spans="1:15" ht="11.25" customHeight="1">
      <c r="A16">
        <v>7</v>
      </c>
      <c r="B16" s="119" t="str">
        <f>IF($B$10=1,"7",IF($B$10=2,"8",IF($B$10=3,"1",IF($B$10=4,"2",IF($B$10=5,"3",IF($B$10=6,"4",IF($B$10=7,"5",IF($B$10=8,"6",))))))))</f>
        <v>7</v>
      </c>
      <c r="C16" s="353" t="s">
        <v>15</v>
      </c>
      <c r="E16" s="2"/>
      <c r="F16" s="301" t="str">
        <f>IF($B$10=1,C13,IF($B$10=2,C14,IF($B$10=3,C15,IF($B$10=4,C16,IF($B$10=5,C17,IF($B$10=6,C10,IF($B$10=7,C11,IF($B$10=8,C12,))))))))</f>
        <v>Delta</v>
      </c>
      <c r="G16" s="29" t="s">
        <v>0</v>
      </c>
      <c r="H16" s="13"/>
      <c r="I16" s="190"/>
      <c r="L16" s="16"/>
      <c r="O16" s="17"/>
    </row>
    <row r="17" spans="1:16" ht="11.25" customHeight="1">
      <c r="A17">
        <v>8</v>
      </c>
      <c r="B17" s="119" t="str">
        <f>IF($B$10=1,"8",IF($B$10=2,"1",IF($B$10=3,"2",IF($B$10=4,"3",IF($B$10=5,"4",IF($B$10=6,"5",IF($B$10=7,"6",IF($B$10=8,"7",))))))))</f>
        <v>8</v>
      </c>
      <c r="C17" s="353" t="s">
        <v>16</v>
      </c>
      <c r="E17" s="286" t="s">
        <v>231</v>
      </c>
      <c r="F17" s="298"/>
      <c r="G17" s="115"/>
      <c r="I17" s="187"/>
      <c r="J17" s="3"/>
      <c r="K17" s="27"/>
      <c r="L17" s="19" t="s">
        <v>46</v>
      </c>
      <c r="O17" s="189">
        <f>IF(M13="*",,IF(M13&gt;M21,L13,L21))</f>
        <v>0</v>
      </c>
      <c r="P17" s="32" t="s">
        <v>0</v>
      </c>
    </row>
    <row r="18" spans="5:15" ht="11.25" customHeight="1">
      <c r="E18" s="2"/>
      <c r="F18" s="301" t="str">
        <f>IF($B$10=1,C14,IF($B$10=2,C15,IF($B$10=3,C16,IF($B$10=4,C17,IF($B$10=5,C10,IF($B$10=6,C11,IF($B$10=7,C12,IF($B$10=8,C13,))))))))</f>
        <v>Epsilon</v>
      </c>
      <c r="G18" s="15" t="s">
        <v>0</v>
      </c>
      <c r="H18" s="10"/>
      <c r="I18" s="286" t="s">
        <v>231</v>
      </c>
      <c r="J18" s="298"/>
      <c r="K18" s="115"/>
      <c r="L18" s="16"/>
      <c r="O18" s="16"/>
    </row>
    <row r="19" spans="5:15" ht="11.25" customHeight="1">
      <c r="E19" s="34" t="s">
        <v>36</v>
      </c>
      <c r="F19" s="300" t="s">
        <v>34</v>
      </c>
      <c r="G19" s="12"/>
      <c r="H19" s="12"/>
      <c r="I19" s="189">
        <f>IF(G18="*",,IF(G18&gt;G20,F18,F20))</f>
        <v>0</v>
      </c>
      <c r="J19" s="29" t="s">
        <v>0</v>
      </c>
      <c r="L19" s="16"/>
      <c r="O19" s="16"/>
    </row>
    <row r="20" spans="1:15" ht="11.25" customHeight="1">
      <c r="A20" s="249" t="s">
        <v>195</v>
      </c>
      <c r="B20" s="250"/>
      <c r="C20" s="250"/>
      <c r="D20" s="270"/>
      <c r="E20" s="2"/>
      <c r="F20" s="301" t="str">
        <f>IF($B$10=1,C15,IF($B$10=2,C16,IF($B$10=3,C17,IF($B$10=4,C10,IF($B$10=5,C11,IF($B$10=6,C12,IF($B$10=7,C13,IF($B$10=8,C14,))))))))</f>
        <v>Zeta</v>
      </c>
      <c r="G20" s="15" t="s">
        <v>0</v>
      </c>
      <c r="H20" s="13"/>
      <c r="I20" s="190"/>
      <c r="L20" s="16"/>
      <c r="O20" s="16"/>
    </row>
    <row r="21" spans="1:15" ht="11.25" customHeight="1">
      <c r="A21" s="251" t="s">
        <v>284</v>
      </c>
      <c r="B21" s="252"/>
      <c r="C21" s="252"/>
      <c r="D21" s="274"/>
      <c r="E21" s="286" t="s">
        <v>231</v>
      </c>
      <c r="F21" s="298"/>
      <c r="G21" s="115"/>
      <c r="H21" s="19" t="s">
        <v>43</v>
      </c>
      <c r="I21" s="187"/>
      <c r="L21" s="189">
        <f>IF(J19="*",,IF(J19&gt;J23,I19,I23))</f>
        <v>0</v>
      </c>
      <c r="M21" s="32" t="s">
        <v>0</v>
      </c>
      <c r="O21" s="16"/>
    </row>
    <row r="22" spans="1:15" ht="11.25" customHeight="1">
      <c r="A22" s="253" t="s">
        <v>179</v>
      </c>
      <c r="B22" s="254"/>
      <c r="C22" s="254"/>
      <c r="D22" s="272"/>
      <c r="F22" s="301" t="str">
        <f>IF($B$10=1,C16,IF($B$10=2,C17,IF($B$10=3,C10,IF($B$10=4,C11,IF($B$10=5,C12,IF($B$10=6,C13,IF($B$10=7,C14,IF($B$10=8,C15,))))))))</f>
        <v>Eta</v>
      </c>
      <c r="G22" s="29" t="s">
        <v>0</v>
      </c>
      <c r="H22" s="10"/>
      <c r="I22" s="188"/>
      <c r="L22" s="22"/>
      <c r="O22" s="16"/>
    </row>
    <row r="23" spans="1:20" ht="11.25" customHeight="1">
      <c r="A23" s="236"/>
      <c r="B23" s="2"/>
      <c r="C23" s="2"/>
      <c r="D23" s="2"/>
      <c r="E23" s="34" t="s">
        <v>37</v>
      </c>
      <c r="F23" s="300" t="s">
        <v>34</v>
      </c>
      <c r="G23" s="12"/>
      <c r="H23" s="12"/>
      <c r="I23" s="189">
        <f>IF(G22="*",,IF(G22&gt;G24,F22,F24))</f>
        <v>0</v>
      </c>
      <c r="J23" s="29" t="s">
        <v>0</v>
      </c>
      <c r="O23" s="16"/>
      <c r="R23" s="286" t="s">
        <v>231</v>
      </c>
      <c r="S23" s="298"/>
      <c r="T23" s="115"/>
    </row>
    <row r="24" spans="4:18" ht="11.25" customHeight="1" thickBot="1">
      <c r="D24" s="291"/>
      <c r="E24" s="291"/>
      <c r="F24" s="302" t="str">
        <f>IF($B$10=1,C17,IF($B$10=2,C10,IF($B$10=3,C11,IF($B$10=4,C12,IF($B$10=5,C13,IF($B$10=6,C14,IF($B$10=7,C15,IF($B$10=8,C16,))))))))</f>
        <v>Teta</v>
      </c>
      <c r="G24" s="293" t="s">
        <v>0</v>
      </c>
      <c r="H24" s="294"/>
      <c r="I24" s="244"/>
      <c r="O24" s="16"/>
      <c r="R24" s="17"/>
    </row>
    <row r="25" spans="1:19" ht="14.25" customHeight="1">
      <c r="A25" s="20" t="s">
        <v>189</v>
      </c>
      <c r="B25" s="221"/>
      <c r="C25" s="222"/>
      <c r="D25" s="288"/>
      <c r="E25" s="289" t="s">
        <v>231</v>
      </c>
      <c r="F25" s="303"/>
      <c r="G25" s="218"/>
      <c r="H25" s="49"/>
      <c r="I25" s="245"/>
      <c r="J25" s="221"/>
      <c r="K25" s="222"/>
      <c r="L25" s="222"/>
      <c r="M25" s="222"/>
      <c r="N25" s="223"/>
      <c r="O25" s="19" t="s">
        <v>48</v>
      </c>
      <c r="R25" s="192">
        <f>IF(P17="*",,IF(P17&gt;P33,O17,O33))</f>
        <v>0</v>
      </c>
      <c r="S25" s="21" t="s">
        <v>0</v>
      </c>
    </row>
    <row r="26" spans="1:18" ht="11.25" customHeight="1">
      <c r="A26">
        <v>9</v>
      </c>
      <c r="B26" s="266">
        <f>SorteggioIniziale!$F$17</f>
        <v>3</v>
      </c>
      <c r="C26" s="354" t="s">
        <v>17</v>
      </c>
      <c r="D26" s="8"/>
      <c r="F26" s="301" t="str">
        <f>IF($B$26=1,C26,IF($B$26=2,C27,IF($B$26=3,C28,IF($B$26=4,C29,IF($B$26=5,C30,IF($B$26=6,C31,IF($B$26=7,C32,IF($B$26=8,C33,))))))))</f>
        <v>Lamda</v>
      </c>
      <c r="G26" s="29" t="s">
        <v>0</v>
      </c>
      <c r="H26" s="10"/>
      <c r="I26" s="286" t="s">
        <v>231</v>
      </c>
      <c r="J26" s="298"/>
      <c r="K26" s="115"/>
      <c r="O26" s="16"/>
      <c r="R26" s="16"/>
    </row>
    <row r="27" spans="1:18" ht="11.25" customHeight="1">
      <c r="A27">
        <v>10</v>
      </c>
      <c r="B27" s="119" t="str">
        <f>IF($B$26=1,"2",IF($B$26=2,"3",IF($B$26=3,"4",IF($B$26=4,"5",IF($B$26=5,"6",IF($B$26=6,"7",IF($B$26=7,"8",IF($B$26=8,"1",))))))))</f>
        <v>4</v>
      </c>
      <c r="C27" s="353" t="s">
        <v>18</v>
      </c>
      <c r="E27" s="34" t="s">
        <v>38</v>
      </c>
      <c r="F27" s="300" t="s">
        <v>34</v>
      </c>
      <c r="G27" s="12"/>
      <c r="H27" s="12"/>
      <c r="I27" s="189">
        <f>IF(G26="*",,IF(G26&gt;G28,F26,F28))</f>
        <v>0</v>
      </c>
      <c r="J27" s="29" t="s">
        <v>0</v>
      </c>
      <c r="L27" s="286" t="s">
        <v>231</v>
      </c>
      <c r="M27" s="298"/>
      <c r="N27" s="115"/>
      <c r="O27" s="16"/>
      <c r="R27" s="16"/>
    </row>
    <row r="28" spans="1:18" ht="11.25" customHeight="1">
      <c r="A28">
        <v>11</v>
      </c>
      <c r="B28" s="119" t="str">
        <f>IF($B$26=1,"3",IF($B$26=2,"4",IF($B$26=3,"5",IF($B$26=4,"6",IF($B$26=5,"7",IF($B$26=6,"8",IF($B$26=7,"1",IF($B$26=8,"2",))))))))</f>
        <v>5</v>
      </c>
      <c r="C28" s="353" t="s">
        <v>19</v>
      </c>
      <c r="D28" s="2"/>
      <c r="F28" s="301" t="str">
        <f>IF($B$26=1,C27,IF($B$26=2,C28,IF($B$26=3,C29,IF($B$26=4,C30,IF($B$26=5,C31,IF($B$26=6,C32,IF($B$26=7,C33,IF($B$26=8,C26,))))))))</f>
        <v>Miu</v>
      </c>
      <c r="G28" s="29" t="s">
        <v>0</v>
      </c>
      <c r="H28" s="13"/>
      <c r="I28" s="190"/>
      <c r="L28" s="17"/>
      <c r="O28" s="16"/>
      <c r="R28" s="16"/>
    </row>
    <row r="29" spans="1:18" ht="11.25" customHeight="1">
      <c r="A29">
        <v>12</v>
      </c>
      <c r="B29" s="119" t="str">
        <f>IF($B$26=1,"4",IF($B$26=2,"5",IF($B$26=3,"6",IF($B$26=4,"7",IF($B$26=5,"8",IF($B$26=6,"1",IF($B$26=7,"2",IF($B$26=8,"3",))))))))</f>
        <v>6</v>
      </c>
      <c r="C29" s="353" t="s">
        <v>20</v>
      </c>
      <c r="D29" s="2"/>
      <c r="E29" s="286" t="s">
        <v>231</v>
      </c>
      <c r="F29" s="298"/>
      <c r="G29" s="115"/>
      <c r="H29" s="19" t="s">
        <v>44</v>
      </c>
      <c r="I29" s="187"/>
      <c r="L29" s="189">
        <f>IF(J27="*",,IF(J27&gt;J31,I27,I31))</f>
        <v>0</v>
      </c>
      <c r="M29" s="29" t="s">
        <v>0</v>
      </c>
      <c r="O29" s="16"/>
      <c r="R29" s="16"/>
    </row>
    <row r="30" spans="1:18" ht="11.25" customHeight="1">
      <c r="A30">
        <v>13</v>
      </c>
      <c r="B30" s="119" t="str">
        <f>IF($B$26=1,"5",IF($B$26=2,"6",IF($B$26=3,"7",IF($B$26=4,"8",IF($B$26=5,"1",IF($B$26=6,"2",IF($B$26=7,"3",IF($B$26=8,"4",))))))))</f>
        <v>7</v>
      </c>
      <c r="C30" s="353" t="s">
        <v>21</v>
      </c>
      <c r="D30" s="2"/>
      <c r="F30" s="301" t="str">
        <f>IF($B$26=1,C28,IF($B$26=2,C29,IF($B$26=3,C30,IF($B$26=4,C31,IF($B$26=5,C32,IF($B$26=6,C33,IF($B$26=7,C26,IF($B$26=8,C27,))))))))</f>
        <v>Niu</v>
      </c>
      <c r="G30" s="29" t="s">
        <v>0</v>
      </c>
      <c r="H30" s="10"/>
      <c r="I30" s="188"/>
      <c r="L30" s="16"/>
      <c r="O30" s="16"/>
      <c r="R30" s="16"/>
    </row>
    <row r="31" spans="1:18" ht="11.25" customHeight="1">
      <c r="A31">
        <v>14</v>
      </c>
      <c r="B31" s="119" t="str">
        <f>IF($B$26=1,"6",IF($B$26=2,"7",IF($B$26=3,"8",IF($B$26=4,"1",IF($B$26=5,"2",IF($B$26=6,"3",IF($B$26=7,"4",IF($B$26=8,"5",))))))))</f>
        <v>8</v>
      </c>
      <c r="C31" s="353" t="s">
        <v>23</v>
      </c>
      <c r="D31" s="2"/>
      <c r="E31" s="34" t="s">
        <v>39</v>
      </c>
      <c r="F31" s="300" t="s">
        <v>34</v>
      </c>
      <c r="G31" s="12"/>
      <c r="H31" s="12"/>
      <c r="I31" s="189">
        <f>IF(G30="*",,IF(G30&gt;G32,F30,F32))</f>
        <v>0</v>
      </c>
      <c r="J31" s="29" t="s">
        <v>0</v>
      </c>
      <c r="L31" s="16"/>
      <c r="O31" s="16"/>
      <c r="R31" s="16"/>
    </row>
    <row r="32" spans="1:18" ht="11.25" customHeight="1">
      <c r="A32">
        <v>15</v>
      </c>
      <c r="B32" s="119" t="str">
        <f>IF($B$26=1,"7",IF($B$26=2,"8",IF($B$26=3,"1",IF($B$26=4,"2",IF($B$26=5,"3",IF($B$26=6,"4",IF($B$26=7,"5",IF($B$26=8,"6",))))))))</f>
        <v>1</v>
      </c>
      <c r="C32" s="353" t="s">
        <v>24</v>
      </c>
      <c r="D32" s="2"/>
      <c r="F32" s="301" t="str">
        <f>IF($B$26=1,C29,IF($B$26=2,C30,IF($B$26=3,C31,IF($B$26=4,C32,IF($B$26=5,C33,IF($B$26=6,C26,IF($B$26=7,C27,IF($B$26=8,C28,))))))))</f>
        <v>Xsi</v>
      </c>
      <c r="G32" s="29" t="s">
        <v>0</v>
      </c>
      <c r="H32" s="13"/>
      <c r="I32" s="190"/>
      <c r="L32" s="16"/>
      <c r="O32" s="16"/>
      <c r="R32" s="16"/>
    </row>
    <row r="33" spans="1:18" ht="11.25" customHeight="1">
      <c r="A33">
        <v>16</v>
      </c>
      <c r="B33" s="119" t="str">
        <f>IF($B$26=1,"8",IF($B$26=2,"1",IF($B$26=3,"2",IF($B$26=4,"3",IF($B$26=5,"4",IF($B$26=6,"5",IF($B$26=7,"6",IF($B$26=8,"7",))))))))</f>
        <v>2</v>
      </c>
      <c r="C33" s="353" t="s">
        <v>22</v>
      </c>
      <c r="D33" s="2"/>
      <c r="E33" s="286" t="s">
        <v>231</v>
      </c>
      <c r="F33" s="298"/>
      <c r="G33" s="115"/>
      <c r="I33" s="187"/>
      <c r="J33" s="3"/>
      <c r="K33" s="27"/>
      <c r="L33" s="19" t="s">
        <v>47</v>
      </c>
      <c r="O33" s="189">
        <f>IF(M29="*",,IF(M29&gt;M37,L29,L37))</f>
        <v>0</v>
      </c>
      <c r="P33" s="32" t="s">
        <v>0</v>
      </c>
      <c r="R33" s="16"/>
    </row>
    <row r="34" spans="2:18" ht="11.25" customHeight="1">
      <c r="B34" s="2"/>
      <c r="C34" s="2"/>
      <c r="D34" s="2"/>
      <c r="F34" s="301" t="str">
        <f>IF($B$26=1,C30,IF($B$26=2,C31,IF($B$26=3,C32,IF($B$26=4,C33,IF($B$26=5,C26,IF($B$26=6,C27,IF($B$26=7,C28,IF($B$26=8,C29,))))))))</f>
        <v>Omicron</v>
      </c>
      <c r="G34" s="29" t="s">
        <v>0</v>
      </c>
      <c r="H34" s="10"/>
      <c r="I34" s="286" t="s">
        <v>231</v>
      </c>
      <c r="J34" s="298"/>
      <c r="K34" s="115"/>
      <c r="L34" s="16"/>
      <c r="O34" s="22"/>
      <c r="R34" s="16"/>
    </row>
    <row r="35" spans="1:18" ht="11.25" customHeight="1">
      <c r="A35" s="2"/>
      <c r="B35" s="2"/>
      <c r="C35" s="2"/>
      <c r="E35" s="34" t="s">
        <v>40</v>
      </c>
      <c r="F35" s="300" t="s">
        <v>34</v>
      </c>
      <c r="G35" s="12"/>
      <c r="H35" s="12"/>
      <c r="I35" s="189">
        <f>IF(G34="*",,IF(G34&gt;G36,F34,F36))</f>
        <v>0</v>
      </c>
      <c r="J35" s="29" t="s">
        <v>0</v>
      </c>
      <c r="L35" s="16"/>
      <c r="R35" s="16"/>
    </row>
    <row r="36" spans="1:18" ht="11.25" customHeight="1">
      <c r="A36" s="2"/>
      <c r="B36" s="2"/>
      <c r="C36" s="2"/>
      <c r="F36" s="301" t="str">
        <f>IF($B$26=1,C31,IF($B$26=2,C32,IF($B$26=3,C33,IF($B$26=4,C26,IF($B$26=5,C27,IF($B$26=6,C28,IF($B$26=7,C29,IF($B$26=8,C30,))))))))</f>
        <v>Pi</v>
      </c>
      <c r="G36" s="29" t="s">
        <v>0</v>
      </c>
      <c r="H36" s="13"/>
      <c r="I36" s="190"/>
      <c r="L36" s="16"/>
      <c r="R36" s="16"/>
    </row>
    <row r="37" spans="1:18" ht="11.25" customHeight="1">
      <c r="A37" s="235"/>
      <c r="B37" s="2"/>
      <c r="C37" s="2"/>
      <c r="D37" s="2"/>
      <c r="E37" s="286" t="s">
        <v>231</v>
      </c>
      <c r="F37" s="298"/>
      <c r="G37" s="115"/>
      <c r="H37" s="19" t="s">
        <v>45</v>
      </c>
      <c r="I37" s="187"/>
      <c r="L37" s="189">
        <f>IF(J35="*",,IF(J35&gt;J39,I35,I39))</f>
        <v>0</v>
      </c>
      <c r="M37" s="29" t="s">
        <v>0</v>
      </c>
      <c r="R37" s="16"/>
    </row>
    <row r="38" spans="1:18" ht="11.25" customHeight="1">
      <c r="A38" s="2"/>
      <c r="B38" s="2"/>
      <c r="C38" s="2"/>
      <c r="F38" s="301" t="str">
        <f>IF($B$26=1,C32,IF($B$26=2,C33,IF($B$26=3,C26,IF($B$26=4,C27,IF($B$26=5,C28,IF($B$26=6,C29,IF($B$26=7,C30,IF($B$26=8,C31,))))))))</f>
        <v>Jota</v>
      </c>
      <c r="G38" s="29" t="s">
        <v>0</v>
      </c>
      <c r="H38" s="10"/>
      <c r="I38" s="188"/>
      <c r="L38" s="22"/>
      <c r="R38" s="16"/>
    </row>
    <row r="39" spans="1:18" ht="11.25" customHeight="1">
      <c r="A39" s="2"/>
      <c r="B39" s="2"/>
      <c r="C39" s="2"/>
      <c r="E39" s="34" t="s">
        <v>41</v>
      </c>
      <c r="F39" s="300" t="s">
        <v>34</v>
      </c>
      <c r="G39" s="12"/>
      <c r="H39" s="12"/>
      <c r="I39" s="189">
        <f>IF(G38="*",,IF(G38&gt;G40,F38,F40))</f>
        <v>0</v>
      </c>
      <c r="J39" s="29" t="s">
        <v>0</v>
      </c>
      <c r="R39" s="16"/>
    </row>
    <row r="40" spans="1:21" ht="11.25" customHeight="1">
      <c r="A40" s="2"/>
      <c r="B40" s="2"/>
      <c r="C40" s="2"/>
      <c r="F40" s="304" t="str">
        <f>IF($B$26=1,C33,IF($B$26=2,C26,IF($B$26=3,C27,IF($B$26=4,C28,IF($B$26=5,C29,IF($B$26=6,C30,IF($B$26=7,C31,IF($B$26=8,C32,))))))))</f>
        <v>Kappa</v>
      </c>
      <c r="G40" s="242" t="s">
        <v>0</v>
      </c>
      <c r="H40" s="12"/>
      <c r="I40" s="190"/>
      <c r="R40" s="16"/>
      <c r="U40" s="6"/>
    </row>
    <row r="41" spans="1:21" ht="14.25" customHeight="1">
      <c r="A41" s="20" t="s">
        <v>190</v>
      </c>
      <c r="B41" s="222"/>
      <c r="C41" s="222"/>
      <c r="D41" s="222"/>
      <c r="E41" s="222"/>
      <c r="F41" s="222"/>
      <c r="G41" s="222"/>
      <c r="H41" s="222"/>
      <c r="I41" s="246"/>
      <c r="J41" s="222"/>
      <c r="K41" s="222"/>
      <c r="L41" s="222"/>
      <c r="M41" s="222"/>
      <c r="N41" s="222"/>
      <c r="O41" s="222"/>
      <c r="P41" s="222"/>
      <c r="Q41" s="223"/>
      <c r="R41" s="19" t="s">
        <v>49</v>
      </c>
      <c r="U41" s="192">
        <f>IF(S25="*",,IF(S25&gt;S58,R25,R58))</f>
        <v>0</v>
      </c>
    </row>
    <row r="42" spans="1:21" ht="12" customHeight="1">
      <c r="A42">
        <v>1</v>
      </c>
      <c r="B42" s="265">
        <f>SorteggioIniziale!$J$17</f>
        <v>3</v>
      </c>
      <c r="C42" s="353" t="s">
        <v>121</v>
      </c>
      <c r="E42" s="289" t="s">
        <v>231</v>
      </c>
      <c r="F42" s="303"/>
      <c r="G42" s="218"/>
      <c r="I42" s="191"/>
      <c r="R42" s="16"/>
      <c r="U42" s="22"/>
    </row>
    <row r="43" spans="1:18" ht="11.25" customHeight="1">
      <c r="A43">
        <v>2</v>
      </c>
      <c r="B43" s="119" t="str">
        <f>IF($B$42=1,"2",IF($B$42=2,"3",IF($B$42=3,"4",IF($B$42=4,"5",IF($B$42=5,"6",IF($B$42=6,"7",IF($B$42=7,"8",IF($B$42=8,"1",))))))))</f>
        <v>4</v>
      </c>
      <c r="C43" s="353" t="s">
        <v>122</v>
      </c>
      <c r="D43" s="8"/>
      <c r="F43" s="305" t="str">
        <f>IF($B$42=1,C42,IF($B$42=2,C43,IF($B$42=3,C44,IF($B$42=4,C45,IF($B$42=5,C46,IF($B$42=6,C47,IF($B$42=7,C48,IF($B$42=8,C49,))))))))</f>
        <v>Cc</v>
      </c>
      <c r="G43" s="15" t="s">
        <v>0</v>
      </c>
      <c r="H43" s="10"/>
      <c r="I43" s="286" t="s">
        <v>231</v>
      </c>
      <c r="J43" s="298"/>
      <c r="K43" s="115"/>
      <c r="R43" s="16"/>
    </row>
    <row r="44" spans="1:18" ht="11.25" customHeight="1">
      <c r="A44">
        <v>3</v>
      </c>
      <c r="B44" s="119" t="str">
        <f>IF($B$42=1,"3",IF($B$42=2,"4",IF($B$42=3,"5",IF($B$42=4,"6",IF($B$42=5,"7",IF($B$42=6,"8",IF($B$42=7,"1",IF($B$42=8,"2",))))))))</f>
        <v>5</v>
      </c>
      <c r="C44" s="353" t="s">
        <v>123</v>
      </c>
      <c r="D44" s="8"/>
      <c r="E44" s="34" t="s">
        <v>33</v>
      </c>
      <c r="F44" s="306" t="s">
        <v>34</v>
      </c>
      <c r="G44" s="12"/>
      <c r="H44" s="12"/>
      <c r="I44" s="189">
        <f>IF(G44="*",,IF(G44&gt;G46,F44,F46))</f>
        <v>0</v>
      </c>
      <c r="J44" s="15" t="s">
        <v>0</v>
      </c>
      <c r="L44" s="286" t="s">
        <v>231</v>
      </c>
      <c r="M44" s="298"/>
      <c r="N44" s="115"/>
      <c r="R44" s="16"/>
    </row>
    <row r="45" spans="1:18" ht="11.25" customHeight="1">
      <c r="A45">
        <v>4</v>
      </c>
      <c r="B45" s="119" t="str">
        <f>IF($B$42=1,"4",IF($B$42=2,"5",IF($B$42=3,"6",IF($B$42=4,"7",IF($B$42=5,"8",IF($B$42=6,"1",IF($B$42=7,"2",IF($B$42=8,"3",))))))))</f>
        <v>6</v>
      </c>
      <c r="C45" s="353" t="s">
        <v>124</v>
      </c>
      <c r="D45" s="8"/>
      <c r="E45" s="2"/>
      <c r="F45" s="305" t="str">
        <f>IF($B$42=1,C43,IF($B$42=2,C44,IF($B$42=3,C45,IF($B$42=4,C46,IF($B$42=5,C47,IF($B$42=6,C48,IF($B$42=7,C49,IF($B$42=8,C42,))))))))</f>
        <v>Dd</v>
      </c>
      <c r="G45" s="15" t="s">
        <v>0</v>
      </c>
      <c r="H45" s="13"/>
      <c r="I45" s="190"/>
      <c r="L45" s="17"/>
      <c r="R45" s="16"/>
    </row>
    <row r="46" spans="1:18" ht="11.25" customHeight="1">
      <c r="A46">
        <v>5</v>
      </c>
      <c r="B46" s="119" t="str">
        <f>IF($B$42=1,"5",IF($B$42=2,"6",IF($B$42=3,"7",IF($B$42=4,"8",IF($B$42=5,"1",IF($B$42=6,"2",IF($B$42=7,"3",IF($B$42=8,"4",))))))))</f>
        <v>7</v>
      </c>
      <c r="C46" s="353" t="s">
        <v>125</v>
      </c>
      <c r="D46" s="8"/>
      <c r="E46" s="286" t="s">
        <v>231</v>
      </c>
      <c r="F46" s="307"/>
      <c r="G46" s="115"/>
      <c r="H46" s="19" t="s">
        <v>254</v>
      </c>
      <c r="I46" s="187"/>
      <c r="L46" s="189">
        <f>IF(J44="*",,IF(J44&gt;J48,I44,I48))</f>
        <v>0</v>
      </c>
      <c r="M46" s="15" t="s">
        <v>0</v>
      </c>
      <c r="R46" s="16"/>
    </row>
    <row r="47" spans="1:18" ht="11.25" customHeight="1">
      <c r="A47">
        <v>6</v>
      </c>
      <c r="B47" s="119" t="str">
        <f>IF($B$42=1,"6",IF($B$42=2,"7",IF($B$42=3,"8",IF($B$42=4,"1",IF($B$42=5,"2",IF($B$42=6,"3",IF($B$42=7,"4",IF($B$42=8,"5",))))))))</f>
        <v>8</v>
      </c>
      <c r="C47" s="353" t="s">
        <v>126</v>
      </c>
      <c r="D47" s="8"/>
      <c r="E47" s="8"/>
      <c r="F47" s="305" t="str">
        <f>IF($B$42=1,C44,IF($B$42=2,C45,IF($B$42=3,C46,IF($B$42=4,C47,IF($B$42=5,C48,IF($B$42=6,C49,IF($B$42=7,C42,IF($B$42=8,C43,))))))))</f>
        <v>Ee</v>
      </c>
      <c r="G47" s="15" t="s">
        <v>0</v>
      </c>
      <c r="H47" s="10"/>
      <c r="I47" s="188"/>
      <c r="L47" s="16"/>
      <c r="R47" s="16"/>
    </row>
    <row r="48" spans="1:18" ht="11.25" customHeight="1">
      <c r="A48">
        <v>7</v>
      </c>
      <c r="B48" s="119" t="str">
        <f>IF($B$42=1,"7",IF($B$42=2,"8",IF($B$42=3,"1",IF($B$42=4,"2",IF($B$42=5,"3",IF($B$42=6,"4",IF($B$42=7,"5",IF($B$42=8,"6",))))))))</f>
        <v>1</v>
      </c>
      <c r="C48" s="353" t="s">
        <v>127</v>
      </c>
      <c r="D48" s="8"/>
      <c r="E48" s="34" t="s">
        <v>35</v>
      </c>
      <c r="F48" s="306" t="s">
        <v>34</v>
      </c>
      <c r="G48" s="12"/>
      <c r="H48" s="12"/>
      <c r="I48" s="189">
        <f>IF(G48="*",,IF(G48&gt;G50,F48,F50))</f>
        <v>0</v>
      </c>
      <c r="J48" s="15" t="s">
        <v>0</v>
      </c>
      <c r="L48" s="16"/>
      <c r="O48" s="286" t="s">
        <v>231</v>
      </c>
      <c r="P48" s="298"/>
      <c r="Q48" s="115"/>
      <c r="R48" s="16"/>
    </row>
    <row r="49" spans="1:18" ht="11.25" customHeight="1">
      <c r="A49">
        <v>8</v>
      </c>
      <c r="B49" s="119" t="str">
        <f>IF($B$42=1,"8",IF($B$42=2,"1",IF($B$42=3,"2",IF($B$42=4,"3",IF($B$42=5,"4",IF($B$42=6,"5",IF($B$42=7,"6",IF($B$42=8,"7",))))))))</f>
        <v>2</v>
      </c>
      <c r="C49" s="353" t="s">
        <v>128</v>
      </c>
      <c r="D49" s="8"/>
      <c r="E49" s="2"/>
      <c r="F49" s="305" t="str">
        <f>IF($B$42=1,C45,IF($B$42=2,C46,IF($B$42=3,C47,IF($B$42=4,C48,IF($B$42=5,C49,IF($B$42=6,C42,IF($B$42=7,C43,IF($B$42=8,C44,))))))))</f>
        <v>Ff</v>
      </c>
      <c r="G49" s="15" t="s">
        <v>0</v>
      </c>
      <c r="H49" s="13"/>
      <c r="I49" s="190"/>
      <c r="L49" s="16"/>
      <c r="O49" s="17"/>
      <c r="R49" s="16"/>
    </row>
    <row r="50" spans="4:18" ht="11.25" customHeight="1">
      <c r="D50" s="8"/>
      <c r="E50" s="286" t="s">
        <v>231</v>
      </c>
      <c r="F50" s="307"/>
      <c r="G50" s="115"/>
      <c r="I50" s="187"/>
      <c r="J50" s="3"/>
      <c r="K50" s="27"/>
      <c r="L50" s="19" t="s">
        <v>256</v>
      </c>
      <c r="O50" s="189">
        <f>IF(M46="*",,IF(M46&gt;M54,L46,L54))</f>
        <v>0</v>
      </c>
      <c r="P50" s="15" t="s">
        <v>0</v>
      </c>
      <c r="R50" s="16"/>
    </row>
    <row r="51" spans="4:18" ht="11.25" customHeight="1">
      <c r="D51" s="8"/>
      <c r="E51" s="2"/>
      <c r="F51" s="305" t="str">
        <f>IF($B$42=1,C46,IF($B$42=2,C47,IF($B$42=3,C48,IF($B$42=4,C49,IF($B$42=5,C42,IF($B$42=6,C43,IF($B$42=7,C44,IF($B$42=8,C45,))))))))</f>
        <v>Gg</v>
      </c>
      <c r="G51" s="15" t="s">
        <v>0</v>
      </c>
      <c r="H51" s="10"/>
      <c r="I51" s="286" t="s">
        <v>231</v>
      </c>
      <c r="J51" s="298"/>
      <c r="K51" s="115"/>
      <c r="L51" s="16"/>
      <c r="O51" s="16"/>
      <c r="R51" s="16"/>
    </row>
    <row r="52" spans="1:18" ht="11.25" customHeight="1">
      <c r="A52" s="2"/>
      <c r="B52" s="2"/>
      <c r="C52" s="2"/>
      <c r="D52" s="8"/>
      <c r="E52" s="34" t="s">
        <v>36</v>
      </c>
      <c r="F52" s="306" t="s">
        <v>34</v>
      </c>
      <c r="G52" s="12"/>
      <c r="H52" s="12"/>
      <c r="I52" s="189">
        <f>IF(G52="*",,IF(G52&gt;G54,F52,F54))</f>
        <v>0</v>
      </c>
      <c r="J52" s="15" t="s">
        <v>0</v>
      </c>
      <c r="L52" s="16"/>
      <c r="O52" s="16"/>
      <c r="R52" s="16"/>
    </row>
    <row r="53" spans="1:18" ht="11.25" customHeight="1">
      <c r="A53" s="2"/>
      <c r="B53" s="2"/>
      <c r="C53" s="2"/>
      <c r="D53" s="8"/>
      <c r="E53" s="2"/>
      <c r="F53" s="305" t="str">
        <f>IF($B$42=1,C47,IF($B$42=2,C48,IF($B$42=3,C49,IF($B$42=4,C42,IF($B$42=5,C43,IF($B$42=6,C44,IF($B$42=7,C45,IF($B$42=8,C46,))))))))</f>
        <v>Hh</v>
      </c>
      <c r="G53" s="15" t="s">
        <v>0</v>
      </c>
      <c r="H53" s="13"/>
      <c r="I53" s="190"/>
      <c r="L53" s="16"/>
      <c r="O53" s="16"/>
      <c r="R53" s="16"/>
    </row>
    <row r="54" spans="1:18" ht="11.25" customHeight="1">
      <c r="A54" s="235"/>
      <c r="B54" s="2"/>
      <c r="C54" s="2"/>
      <c r="D54" s="8"/>
      <c r="E54" s="286" t="s">
        <v>231</v>
      </c>
      <c r="F54" s="307"/>
      <c r="G54" s="115"/>
      <c r="H54" s="19" t="s">
        <v>255</v>
      </c>
      <c r="I54" s="187"/>
      <c r="L54" s="189">
        <f>IF(J52="*",,IF(J52&gt;J56,I52,I56))</f>
        <v>0</v>
      </c>
      <c r="M54" s="15" t="s">
        <v>0</v>
      </c>
      <c r="O54" s="16"/>
      <c r="R54" s="16"/>
    </row>
    <row r="55" spans="1:18" ht="11.25" customHeight="1">
      <c r="A55" s="2"/>
      <c r="B55" s="2"/>
      <c r="C55" s="2"/>
      <c r="D55" s="8"/>
      <c r="F55" s="305" t="str">
        <f>IF($B$42=1,C48,IF($B$42=2,C49,IF($B$42=3,C42,IF($B$42=4,C43,IF($B$42=5,C44,IF($B$42=6,C45,IF($B$42=7,C46,IF($B$42=8,C47,))))))))</f>
        <v>Aa</v>
      </c>
      <c r="G55" s="15" t="s">
        <v>0</v>
      </c>
      <c r="H55" s="10"/>
      <c r="I55" s="188"/>
      <c r="L55" s="22"/>
      <c r="O55" s="16"/>
      <c r="R55" s="16"/>
    </row>
    <row r="56" spans="1:18" ht="11.25" customHeight="1">
      <c r="A56" s="2"/>
      <c r="B56" s="2"/>
      <c r="C56" s="2"/>
      <c r="D56" s="8"/>
      <c r="E56" s="34" t="s">
        <v>37</v>
      </c>
      <c r="F56" s="306" t="s">
        <v>34</v>
      </c>
      <c r="G56" s="12"/>
      <c r="H56" s="12"/>
      <c r="I56" s="189">
        <f>IF(G56="*",,IF(G56&gt;G58,F56,F58))</f>
        <v>0</v>
      </c>
      <c r="J56" s="15" t="s">
        <v>0</v>
      </c>
      <c r="O56" s="16"/>
      <c r="R56" s="16"/>
    </row>
    <row r="57" spans="4:18" ht="11.25" customHeight="1">
      <c r="D57" s="8"/>
      <c r="F57" s="308" t="str">
        <f>IF($B$42=1,C49,IF($B$42=2,C42,IF($B$42=3,C43,IF($B$42=4,C44,IF($B$42=5,C45,IF($B$42=6,C46,IF($B$42=7,C47,IF($B$42=8,C48,))))))))</f>
        <v>Bb</v>
      </c>
      <c r="G57" s="224" t="s">
        <v>0</v>
      </c>
      <c r="H57" s="12"/>
      <c r="I57" s="244"/>
      <c r="O57" s="16"/>
      <c r="R57" s="16"/>
    </row>
    <row r="58" spans="1:19" ht="14.25" customHeight="1">
      <c r="A58" s="20" t="s">
        <v>191</v>
      </c>
      <c r="B58" s="221"/>
      <c r="C58" s="222"/>
      <c r="D58" s="227"/>
      <c r="E58" s="286" t="s">
        <v>231</v>
      </c>
      <c r="F58" s="307"/>
      <c r="G58" s="115"/>
      <c r="H58" s="221"/>
      <c r="I58" s="245"/>
      <c r="J58" s="221"/>
      <c r="K58" s="222"/>
      <c r="L58" s="222"/>
      <c r="M58" s="222"/>
      <c r="N58" s="223"/>
      <c r="O58" s="19" t="s">
        <v>260</v>
      </c>
      <c r="R58" s="192">
        <f>IF(P50="*",,IF(P50&gt;P66,O50,O66))</f>
        <v>0</v>
      </c>
      <c r="S58" s="21" t="s">
        <v>0</v>
      </c>
    </row>
    <row r="59" spans="1:18" ht="11.25" customHeight="1">
      <c r="A59">
        <v>9</v>
      </c>
      <c r="B59" s="265">
        <f>SorteggioIniziale!$N$17</f>
        <v>2</v>
      </c>
      <c r="C59" s="353" t="s">
        <v>192</v>
      </c>
      <c r="F59" s="305" t="str">
        <f>IF($B$59=1,C59,IF($B$59=2,C60,IF($B$59=3,C61,IF($B$59=4,C62,IF($B$59=5,C63,IF($B$59=6,C64,IF($B$59=7,C65,IF($B$59=8,C66,))))))))</f>
        <v>Lituania</v>
      </c>
      <c r="G59" s="226" t="s">
        <v>0</v>
      </c>
      <c r="H59" s="110"/>
      <c r="I59" s="286" t="s">
        <v>231</v>
      </c>
      <c r="J59" s="298"/>
      <c r="K59" s="115"/>
      <c r="O59" s="16"/>
      <c r="R59" s="22"/>
    </row>
    <row r="60" spans="1:15" ht="11.25" customHeight="1">
      <c r="A60">
        <v>10</v>
      </c>
      <c r="B60" s="119" t="str">
        <f>IF($B$59=1,"2",IF($B$59=2,"3",IF($B$59=3,"4",IF($B$59=4,"5",IF($B$59=5,"6",IF($B$59=6,"7",IF($B$59=7,"8",IF($B$59=8,"1",))))))))</f>
        <v>3</v>
      </c>
      <c r="C60" s="353" t="s">
        <v>193</v>
      </c>
      <c r="D60" s="2"/>
      <c r="E60" s="34" t="s">
        <v>38</v>
      </c>
      <c r="F60" s="306" t="s">
        <v>34</v>
      </c>
      <c r="G60" s="12"/>
      <c r="H60" s="12"/>
      <c r="I60" s="189">
        <f>IF(G60="*",,IF(G60&gt;G62,F60,F62))</f>
        <v>0</v>
      </c>
      <c r="J60" s="15" t="s">
        <v>0</v>
      </c>
      <c r="L60" s="286" t="s">
        <v>231</v>
      </c>
      <c r="M60" s="298"/>
      <c r="N60" s="115"/>
      <c r="O60" s="16"/>
    </row>
    <row r="61" spans="1:15" ht="11.25" customHeight="1">
      <c r="A61">
        <v>11</v>
      </c>
      <c r="B61" s="119" t="str">
        <f>IF($B$59=1,"3",IF($B$59=2,"4",IF($B$59=3,"5",IF($B$59=4,"6",IF($B$59=5,"7",IF($B$59=6,"8",IF($B$59=7,"1",IF($B$59=8,"2",))))))))</f>
        <v>4</v>
      </c>
      <c r="C61" s="353" t="s">
        <v>156</v>
      </c>
      <c r="D61" s="2"/>
      <c r="F61" s="305" t="str">
        <f>IF($B$59=1,C60,IF($B$59=2,C61,IF($B$59=3,C62,IF($B$59=4,C63,IF($B$59=5,C64,IF($B$59=6,C65,IF($B$59=7,C66,IF($B$59=8,C59,))))))))</f>
        <v>Mm</v>
      </c>
      <c r="G61" s="15" t="s">
        <v>0</v>
      </c>
      <c r="H61" s="13"/>
      <c r="I61" s="190"/>
      <c r="L61" s="17"/>
      <c r="O61" s="16"/>
    </row>
    <row r="62" spans="1:15" ht="11.25" customHeight="1">
      <c r="A62">
        <v>12</v>
      </c>
      <c r="B62" s="119" t="str">
        <f>IF($B$59=1,"4",IF($B$59=2,"5",IF($B$59=3,"6",IF($B$59=4,"7",IF($B$59=5,"8",IF($B$59=6,"1",IF($B$59=7,"2",IF($B$59=8,"3",))))))))</f>
        <v>5</v>
      </c>
      <c r="C62" s="353" t="s">
        <v>157</v>
      </c>
      <c r="D62" s="2"/>
      <c r="E62" s="286" t="s">
        <v>231</v>
      </c>
      <c r="F62" s="307"/>
      <c r="G62" s="115"/>
      <c r="H62" s="19" t="s">
        <v>257</v>
      </c>
      <c r="I62" s="187"/>
      <c r="L62" s="189">
        <f>IF(J60="*",,IF(J60&gt;J64,I60,I64))</f>
        <v>0</v>
      </c>
      <c r="M62" s="15" t="s">
        <v>0</v>
      </c>
      <c r="O62" s="16"/>
    </row>
    <row r="63" spans="1:15" ht="11.25" customHeight="1">
      <c r="A63">
        <v>13</v>
      </c>
      <c r="B63" s="119" t="str">
        <f>IF($B$59=1,"5",IF($B$59=2,"6",IF($B$59=3,"7",IF($B$59=4,"8",IF($B$59=5,"1",IF($B$59=6,"2",IF($B$59=7,"3",IF($B$59=8,"4",))))))))</f>
        <v>6</v>
      </c>
      <c r="C63" s="353" t="s">
        <v>158</v>
      </c>
      <c r="D63" s="2"/>
      <c r="F63" s="305" t="str">
        <f>IF($B$59=1,C61,IF($B$59=2,C62,IF($B$59=3,C63,IF($B$59=4,C64,IF($B$59=5,C65,IF($B$59=6,C66,IF($B$59=7,C59,IF($B$59=8,C60,))))))))</f>
        <v>Nn</v>
      </c>
      <c r="G63" s="15" t="s">
        <v>0</v>
      </c>
      <c r="H63" s="10"/>
      <c r="I63" s="188"/>
      <c r="L63" s="16"/>
      <c r="O63" s="16"/>
    </row>
    <row r="64" spans="1:15" ht="11.25" customHeight="1">
      <c r="A64">
        <v>14</v>
      </c>
      <c r="B64" s="119" t="str">
        <f>IF($B$59=1,"6",IF($B$59=2,"7",IF($B$59=3,"8",IF($B$59=4,"1",IF($B$59=5,"2",IF($B$59=6,"3",IF($B$59=7,"4",IF($B$59=8,"5",))))))))</f>
        <v>7</v>
      </c>
      <c r="C64" s="353" t="s">
        <v>159</v>
      </c>
      <c r="D64" s="2"/>
      <c r="E64" s="34" t="s">
        <v>39</v>
      </c>
      <c r="F64" s="306" t="s">
        <v>34</v>
      </c>
      <c r="G64" s="12"/>
      <c r="H64" s="12"/>
      <c r="I64" s="189">
        <f>IF(G64="*",,IF(G64&gt;G66,F64,F66))</f>
        <v>0</v>
      </c>
      <c r="J64" s="15" t="s">
        <v>0</v>
      </c>
      <c r="L64" s="16"/>
      <c r="O64" s="16"/>
    </row>
    <row r="65" spans="1:15" ht="11.25" customHeight="1">
      <c r="A65">
        <v>15</v>
      </c>
      <c r="B65" s="119" t="str">
        <f>IF($B$59=1,"7",IF($B$59=2,"8",IF($B$59=3,"1",IF($B$59=4,"2",IF($B$59=5,"3",IF($B$59=6,"4",IF($B$59=7,"5",IF($B$59=8,"6",))))))))</f>
        <v>8</v>
      </c>
      <c r="C65" s="353" t="s">
        <v>160</v>
      </c>
      <c r="D65" s="2"/>
      <c r="F65" s="305" t="str">
        <f>IF($B$59=1,C62,IF($B$59=2,C63,IF($B$59=3,C64,IF($B$59=4,C65,IF($B$59=5,C66,IF($B$59=6,C59,IF($B$59=7,C60,IF($B$59=8,C61,))))))))</f>
        <v>Oo</v>
      </c>
      <c r="G65" s="15" t="s">
        <v>0</v>
      </c>
      <c r="H65" s="13"/>
      <c r="I65" s="190"/>
      <c r="L65" s="16"/>
      <c r="O65" s="16"/>
    </row>
    <row r="66" spans="1:16" ht="11.25" customHeight="1">
      <c r="A66">
        <v>16</v>
      </c>
      <c r="B66" s="119" t="str">
        <f>IF($B$59=1,"8",IF($B$59=2,"1",IF($B$59=3,"2",IF($B$59=4,"3",IF($B$59=5,"4",IF($B$59=6,"5",IF($B$59=7,"6",IF($B$59=8,"7",))))))))</f>
        <v>1</v>
      </c>
      <c r="C66" s="353" t="s">
        <v>161</v>
      </c>
      <c r="D66" s="2"/>
      <c r="E66" s="286" t="s">
        <v>231</v>
      </c>
      <c r="F66" s="307"/>
      <c r="G66" s="115"/>
      <c r="I66" s="187"/>
      <c r="J66" s="3"/>
      <c r="K66" s="27"/>
      <c r="L66" s="19" t="s">
        <v>259</v>
      </c>
      <c r="O66" s="189">
        <f>IF(M62="*",,IF(M62&gt;M70,L62,L70))</f>
        <v>0</v>
      </c>
      <c r="P66" s="15" t="s">
        <v>0</v>
      </c>
    </row>
    <row r="67" spans="2:15" ht="11.25" customHeight="1">
      <c r="B67" s="2"/>
      <c r="C67" s="2"/>
      <c r="D67" s="2"/>
      <c r="F67" s="305" t="str">
        <f>IF($B$59=1,C63,IF($B$59=2,C64,IF($B$59=3,C65,IF($B$59=4,C66,IF($B$59=5,C59,IF($B$59=6,C60,IF($B$59=7,C61,IF($B$59=8,C62,))))))))</f>
        <v>Pp</v>
      </c>
      <c r="G67" s="15" t="s">
        <v>0</v>
      </c>
      <c r="H67" s="10"/>
      <c r="I67" s="286" t="s">
        <v>231</v>
      </c>
      <c r="J67" s="298"/>
      <c r="K67" s="115"/>
      <c r="L67" s="16"/>
      <c r="O67" s="22"/>
    </row>
    <row r="68" spans="2:12" ht="11.25" customHeight="1">
      <c r="B68" s="2"/>
      <c r="C68" s="2"/>
      <c r="D68" s="2"/>
      <c r="E68" s="34" t="s">
        <v>40</v>
      </c>
      <c r="F68" s="306" t="s">
        <v>34</v>
      </c>
      <c r="G68" s="12"/>
      <c r="H68" s="12"/>
      <c r="I68" s="189">
        <f>IF(G68="*",,IF(G68&gt;G70,F68,F70))</f>
        <v>0</v>
      </c>
      <c r="J68" s="15" t="s">
        <v>0</v>
      </c>
      <c r="L68" s="16"/>
    </row>
    <row r="69" spans="2:12" ht="11.25" customHeight="1">
      <c r="B69" s="2"/>
      <c r="C69" s="2"/>
      <c r="D69" s="2"/>
      <c r="F69" s="305" t="str">
        <f>IF($B$59=1,C64,IF($B$59=2,C65,IF($B$59=3,C66,IF($B$59=4,C59,IF($B$59=5,C60,IF($B$59=6,C61,IF($B$59=7,C62,IF($B$59=8,C63,))))))))</f>
        <v>Qq</v>
      </c>
      <c r="G69" s="15" t="s">
        <v>0</v>
      </c>
      <c r="H69" s="13"/>
      <c r="I69" s="190"/>
      <c r="L69" s="16"/>
    </row>
    <row r="70" spans="5:13" ht="11.25" customHeight="1">
      <c r="E70" s="286" t="s">
        <v>231</v>
      </c>
      <c r="F70" s="307"/>
      <c r="G70" s="115"/>
      <c r="H70" s="19" t="s">
        <v>258</v>
      </c>
      <c r="I70" s="187"/>
      <c r="L70" s="189">
        <f>IF(J68="*",,IF(J68&gt;J72,I68,I72))</f>
        <v>0</v>
      </c>
      <c r="M70" s="15" t="s">
        <v>0</v>
      </c>
    </row>
    <row r="71" spans="6:12" ht="11.25" customHeight="1" thickBot="1">
      <c r="F71" s="305" t="str">
        <f>IF($B$59=1,C65,IF($B$59=2,C66,IF($B$59=3,C59,IF($B$59=4,C60,IF($B$59=5,C61,IF($B$59=6,C62,IF($B$59=7,C63,IF($B$59=8,C64,))))))))</f>
        <v>Rr</v>
      </c>
      <c r="G71" s="15" t="s">
        <v>0</v>
      </c>
      <c r="H71" s="10"/>
      <c r="I71" s="188"/>
      <c r="L71" s="22"/>
    </row>
    <row r="72" spans="1:10" ht="11.25" customHeight="1">
      <c r="A72" s="275" t="s">
        <v>175</v>
      </c>
      <c r="B72" s="276"/>
      <c r="C72" s="277"/>
      <c r="E72" s="34" t="s">
        <v>41</v>
      </c>
      <c r="F72" s="306" t="s">
        <v>34</v>
      </c>
      <c r="G72" s="12"/>
      <c r="H72" s="12"/>
      <c r="I72" s="189" t="str">
        <f>IF(G72="*",,IF(G72&gt;G73,F72,F73))</f>
        <v>Italia</v>
      </c>
      <c r="J72" s="15" t="s">
        <v>0</v>
      </c>
    </row>
    <row r="73" spans="1:9" ht="11.25" customHeight="1" thickBot="1">
      <c r="A73" s="278" t="s">
        <v>176</v>
      </c>
      <c r="B73" s="279"/>
      <c r="C73" s="280"/>
      <c r="F73" s="305" t="str">
        <f>IF($B$59=1,C66,IF($B$59=2,C59,IF($B$59=3,C60,IF($B$59=4,C61,IF($B$59=5,C62,IF($B$59=6,C63,IF($B$59=7,C64,IF($B$59=8,C65,))))))))</f>
        <v>Italia</v>
      </c>
      <c r="G73" s="15" t="s">
        <v>0</v>
      </c>
      <c r="H73" s="13"/>
      <c r="I73" s="190"/>
    </row>
    <row r="74" spans="6:9" ht="12.75">
      <c r="F74" s="187"/>
      <c r="I74" s="187"/>
    </row>
    <row r="75" spans="2:19" ht="12.75">
      <c r="B75" s="143"/>
      <c r="C75" s="143"/>
      <c r="D75" s="143"/>
      <c r="E75" s="143"/>
      <c r="F75" s="143"/>
      <c r="G75" s="14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6" s="2" customFormat="1" ht="15.75">
      <c r="A76" s="132"/>
      <c r="P76" s="131"/>
    </row>
    <row r="77" spans="1:17" s="2" customFormat="1" ht="12.75">
      <c r="A77" s="13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5"/>
      <c r="Q77" s="136"/>
    </row>
    <row r="78" spans="1:32" s="134" customFormat="1" ht="12.75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3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="2" customFormat="1" ht="12.75">
      <c r="P79" s="131"/>
    </row>
    <row r="80" spans="12:16" s="2" customFormat="1" ht="12.75">
      <c r="L80" s="134"/>
      <c r="M80" s="134"/>
      <c r="N80" s="134"/>
      <c r="O80" s="134"/>
      <c r="P80" s="135"/>
    </row>
    <row r="81" s="2" customFormat="1" ht="12.75">
      <c r="P81" s="131"/>
    </row>
    <row r="82" s="2" customFormat="1" ht="12.75">
      <c r="P82" s="131"/>
    </row>
    <row r="83" spans="4:16" s="2" customFormat="1" ht="12.75">
      <c r="D83" s="136"/>
      <c r="P83" s="131"/>
    </row>
    <row r="84" s="2" customFormat="1" ht="12.75">
      <c r="P84" s="131"/>
    </row>
    <row r="85" spans="1:16" s="2" customFormat="1" ht="12.75">
      <c r="A85" s="8"/>
      <c r="B85" s="8"/>
      <c r="C85" s="8"/>
      <c r="D85" s="8"/>
      <c r="E85" s="8"/>
      <c r="P85" s="131"/>
    </row>
    <row r="86" spans="1:16" s="2" customFormat="1" ht="12.75">
      <c r="A86" s="8"/>
      <c r="B86" s="8"/>
      <c r="C86" s="8"/>
      <c r="D86" s="8"/>
      <c r="P86" s="131"/>
    </row>
    <row r="87" spans="1:16" s="2" customFormat="1" ht="12.75">
      <c r="A87" s="8"/>
      <c r="C87" s="8"/>
      <c r="P87" s="131"/>
    </row>
    <row r="88" s="2" customFormat="1" ht="12.75">
      <c r="P88" s="131"/>
    </row>
    <row r="89" s="2" customFormat="1" ht="12.75">
      <c r="P89" s="131"/>
    </row>
    <row r="90" s="2" customFormat="1" ht="12.75">
      <c r="P90" s="131"/>
    </row>
    <row r="91" spans="1:16" s="2" customFormat="1" ht="12.75">
      <c r="A91" s="8"/>
      <c r="B91" s="8"/>
      <c r="C91" s="8"/>
      <c r="P91" s="131"/>
    </row>
    <row r="92" spans="16:32" s="2" customFormat="1" ht="12.75">
      <c r="P92" s="131"/>
      <c r="AA92" s="74"/>
      <c r="AB92" s="74"/>
      <c r="AC92" s="74"/>
      <c r="AD92" s="74"/>
      <c r="AF92" s="74"/>
    </row>
    <row r="93" spans="1:32" s="2" customFormat="1" ht="12.75">
      <c r="A93" s="137"/>
      <c r="P93" s="131"/>
      <c r="Q93" s="74"/>
      <c r="R93" s="74"/>
      <c r="S93" s="87"/>
      <c r="AA93" s="74"/>
      <c r="AB93" s="74"/>
      <c r="AC93" s="74"/>
      <c r="AD93" s="74"/>
      <c r="AF93" s="74"/>
    </row>
    <row r="94" spans="16:32" s="2" customFormat="1" ht="12.75">
      <c r="P94" s="131"/>
      <c r="Q94" s="74"/>
      <c r="R94" s="74"/>
      <c r="S94" s="87"/>
      <c r="T94" s="74"/>
      <c r="X94" s="74"/>
      <c r="Y94" s="74"/>
      <c r="Z94" s="74"/>
      <c r="AA94" s="74"/>
      <c r="AB94" s="74"/>
      <c r="AC94" s="74"/>
      <c r="AD94" s="74"/>
      <c r="AF94" s="74"/>
    </row>
    <row r="95" spans="16:32" s="2" customFormat="1" ht="12.75">
      <c r="P95" s="131"/>
      <c r="T95" s="74"/>
      <c r="X95" s="74"/>
      <c r="Y95" s="74"/>
      <c r="Z95" s="74"/>
      <c r="AA95" s="74"/>
      <c r="AB95" s="74"/>
      <c r="AC95" s="74"/>
      <c r="AD95" s="74"/>
      <c r="AF95" s="74"/>
    </row>
    <row r="96" spans="16:32" s="2" customFormat="1" ht="12.75">
      <c r="P96" s="131"/>
      <c r="X96" s="74"/>
      <c r="Y96" s="74"/>
      <c r="Z96" s="74"/>
      <c r="AA96" s="74"/>
      <c r="AB96" s="74"/>
      <c r="AC96" s="74"/>
      <c r="AD96" s="74"/>
      <c r="AF96" s="74"/>
    </row>
    <row r="97" s="2" customFormat="1" ht="12.75">
      <c r="P97" s="131"/>
    </row>
    <row r="98" spans="16:19" s="2" customFormat="1" ht="12.75">
      <c r="P98" s="131"/>
      <c r="R98" s="74"/>
      <c r="S98" s="74"/>
    </row>
    <row r="99" spans="16:23" s="2" customFormat="1" ht="12.75">
      <c r="P99" s="138"/>
      <c r="R99" s="74"/>
      <c r="S99" s="74"/>
      <c r="T99" s="74"/>
      <c r="U99" s="74"/>
      <c r="V99" s="74"/>
      <c r="W99" s="74"/>
    </row>
    <row r="100" spans="1:23" s="2" customFormat="1" ht="12.75">
      <c r="A100" s="8"/>
      <c r="B100" s="8"/>
      <c r="C100" s="8"/>
      <c r="P100" s="131"/>
      <c r="R100" s="74"/>
      <c r="S100" s="74"/>
      <c r="T100" s="74"/>
      <c r="U100" s="74"/>
      <c r="V100" s="74"/>
      <c r="W100" s="74"/>
    </row>
    <row r="101" spans="16:23" s="2" customFormat="1" ht="12.75">
      <c r="P101" s="131"/>
      <c r="R101" s="74"/>
      <c r="S101" s="74"/>
      <c r="T101" s="74"/>
      <c r="U101" s="74"/>
      <c r="V101" s="74"/>
      <c r="W101" s="74"/>
    </row>
    <row r="102" spans="1:52" s="2" customFormat="1" ht="12.75">
      <c r="A102" s="137"/>
      <c r="P102" s="131"/>
      <c r="Q102" s="87"/>
      <c r="R102" s="74"/>
      <c r="S102" s="74"/>
      <c r="T102" s="74"/>
      <c r="U102" s="74"/>
      <c r="V102" s="74"/>
      <c r="W102" s="74"/>
      <c r="X102" s="87"/>
      <c r="Y102" s="87"/>
      <c r="Z102" s="87"/>
      <c r="AA102" s="87"/>
      <c r="AP102" s="87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</row>
    <row r="103" spans="16:52" s="2" customFormat="1" ht="12.75">
      <c r="P103" s="131"/>
      <c r="Q103" s="74"/>
      <c r="R103" s="74"/>
      <c r="U103" s="74"/>
      <c r="V103" s="74"/>
      <c r="W103" s="74"/>
      <c r="AP103" s="87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</row>
    <row r="104" spans="16:52" s="2" customFormat="1" ht="12.75">
      <c r="P104" s="131"/>
      <c r="AP104" s="87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</row>
    <row r="105" spans="16:52" s="2" customFormat="1" ht="12.75">
      <c r="P105" s="131"/>
      <c r="AP105" s="87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</row>
    <row r="106" spans="16:52" s="2" customFormat="1" ht="12.75">
      <c r="P106" s="131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</row>
    <row r="107" s="2" customFormat="1" ht="12.75">
      <c r="AP107" s="87"/>
    </row>
    <row r="108" spans="16:20" s="2" customFormat="1" ht="12.75">
      <c r="P108" s="131"/>
      <c r="T108" s="74"/>
    </row>
    <row r="109" spans="16:20" s="2" customFormat="1" ht="12.75">
      <c r="P109" s="131"/>
      <c r="T109" s="74"/>
    </row>
    <row r="110" spans="16:20" s="2" customFormat="1" ht="12.75">
      <c r="P110" s="131"/>
      <c r="T110" s="74"/>
    </row>
    <row r="111" spans="1:16" s="2" customFormat="1" ht="12.75">
      <c r="A111" s="8"/>
      <c r="P111" s="131"/>
    </row>
    <row r="112" spans="16:32" s="2" customFormat="1" ht="12.75">
      <c r="P112" s="131"/>
      <c r="AF112" s="74"/>
    </row>
    <row r="113" spans="1:18" s="2" customFormat="1" ht="12.75">
      <c r="A113" s="139"/>
      <c r="P113" s="131"/>
      <c r="R113" s="139"/>
    </row>
    <row r="114" spans="2:31" s="2" customFormat="1" ht="12.75">
      <c r="B114" s="74"/>
      <c r="C114" s="74"/>
      <c r="D114" s="74"/>
      <c r="E114" s="74"/>
      <c r="F114" s="74"/>
      <c r="G114" s="74"/>
      <c r="H114" s="74"/>
      <c r="I114" s="74"/>
      <c r="J114" s="74"/>
      <c r="L114" s="74"/>
      <c r="M114" s="74"/>
      <c r="O114" s="140"/>
      <c r="P114" s="131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E114" s="74"/>
    </row>
    <row r="115" spans="2:31" s="2" customFormat="1" ht="12.75">
      <c r="B115" s="74"/>
      <c r="C115" s="74"/>
      <c r="D115" s="74"/>
      <c r="E115" s="74"/>
      <c r="F115" s="74"/>
      <c r="G115" s="74"/>
      <c r="H115" s="74"/>
      <c r="I115" s="74"/>
      <c r="J115" s="74"/>
      <c r="L115" s="74"/>
      <c r="M115" s="74"/>
      <c r="O115" s="140"/>
      <c r="P115" s="131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E115" s="74"/>
    </row>
    <row r="116" spans="2:31" s="2" customFormat="1" ht="12.75">
      <c r="B116" s="74"/>
      <c r="C116" s="74"/>
      <c r="D116" s="74"/>
      <c r="E116" s="74"/>
      <c r="F116" s="74"/>
      <c r="G116" s="74"/>
      <c r="H116" s="74"/>
      <c r="I116" s="74"/>
      <c r="J116" s="74"/>
      <c r="L116" s="74"/>
      <c r="M116" s="74"/>
      <c r="O116" s="140"/>
      <c r="P116" s="131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E116" s="74"/>
    </row>
    <row r="117" s="2" customFormat="1" ht="12.75">
      <c r="P117" s="131"/>
    </row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</sheetData>
  <sheetProtection/>
  <printOptions/>
  <pageMargins left="0.06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17"/>
  <sheetViews>
    <sheetView zoomScalePageLayoutView="0" workbookViewId="0" topLeftCell="A31">
      <selection activeCell="W39" sqref="W39"/>
    </sheetView>
  </sheetViews>
  <sheetFormatPr defaultColWidth="9.140625" defaultRowHeight="12.75"/>
  <cols>
    <col min="1" max="1" width="11.57421875" style="0" customWidth="1"/>
    <col min="2" max="2" width="6.140625" style="0" customWidth="1"/>
    <col min="3" max="3" width="14.8515625" style="0" customWidth="1"/>
    <col min="4" max="4" width="10.28125" style="0" customWidth="1"/>
    <col min="5" max="5" width="9.28125" style="0" customWidth="1"/>
    <col min="6" max="6" width="15.140625" style="0" customWidth="1"/>
    <col min="7" max="7" width="3.28125" style="0" customWidth="1"/>
    <col min="8" max="8" width="4.57421875" style="0" customWidth="1"/>
    <col min="9" max="9" width="13.7109375" style="0" customWidth="1"/>
    <col min="10" max="10" width="3.140625" style="0" customWidth="1"/>
    <col min="11" max="11" width="5.57421875" style="0" customWidth="1"/>
    <col min="12" max="12" width="11.421875" style="0" customWidth="1"/>
    <col min="13" max="13" width="3.28125" style="0" customWidth="1"/>
    <col min="14" max="14" width="6.7109375" style="0" customWidth="1"/>
    <col min="15" max="15" width="11.28125" style="0" customWidth="1"/>
    <col min="16" max="16" width="2.8515625" style="0" customWidth="1"/>
    <col min="17" max="17" width="7.421875" style="0" customWidth="1"/>
    <col min="18" max="18" width="12.57421875" style="0" customWidth="1"/>
    <col min="19" max="19" width="4.28125" style="0" customWidth="1"/>
    <col min="20" max="20" width="8.7109375" style="0" customWidth="1"/>
    <col min="21" max="21" width="13.8515625" style="0" customWidth="1"/>
  </cols>
  <sheetData>
    <row r="1" spans="1:14" s="213" customFormat="1" ht="18.75" customHeight="1" thickBot="1">
      <c r="A1" s="30" t="s">
        <v>230</v>
      </c>
      <c r="B1" s="31"/>
      <c r="C1" s="31"/>
      <c r="D1" s="31"/>
      <c r="E1" s="31"/>
      <c r="F1" s="31"/>
      <c r="G1" s="31"/>
      <c r="H1" s="211"/>
      <c r="I1" s="211"/>
      <c r="J1" s="284"/>
      <c r="K1" s="284"/>
      <c r="L1" s="284"/>
      <c r="M1" s="284"/>
      <c r="N1" s="285"/>
    </row>
    <row r="2" spans="1:15" ht="11.25" customHeight="1">
      <c r="A2" s="19" t="s">
        <v>171</v>
      </c>
      <c r="C2" s="1"/>
      <c r="D2" s="7"/>
      <c r="E2" s="1"/>
      <c r="J2" s="114" t="s">
        <v>232</v>
      </c>
      <c r="K2" s="116"/>
      <c r="L2" s="116"/>
      <c r="M2" s="116"/>
      <c r="N2" s="116"/>
      <c r="O2" s="115"/>
    </row>
    <row r="3" spans="1:7" ht="11.25" customHeight="1">
      <c r="A3" s="19" t="s">
        <v>28</v>
      </c>
      <c r="E3" s="7"/>
      <c r="F3" s="1"/>
      <c r="G3" s="1"/>
    </row>
    <row r="4" ht="11.25" customHeight="1">
      <c r="A4" s="19" t="s">
        <v>177</v>
      </c>
    </row>
    <row r="5" ht="11.25" customHeight="1">
      <c r="A5" s="19" t="s">
        <v>286</v>
      </c>
    </row>
    <row r="6" spans="1:15" s="197" customFormat="1" ht="15" customHeight="1">
      <c r="A6" s="193" t="s">
        <v>29</v>
      </c>
      <c r="B6" s="194" t="s">
        <v>209</v>
      </c>
      <c r="C6" s="195"/>
      <c r="D6" s="193" t="s">
        <v>199</v>
      </c>
      <c r="E6" s="208" t="s">
        <v>210</v>
      </c>
      <c r="F6" s="182"/>
      <c r="I6" s="198" t="s">
        <v>31</v>
      </c>
      <c r="J6" s="194" t="s">
        <v>211</v>
      </c>
      <c r="K6" s="199"/>
      <c r="L6" s="199"/>
      <c r="M6" s="199"/>
      <c r="N6" s="199"/>
      <c r="O6" s="182"/>
    </row>
    <row r="7" spans="1:10" s="197" customFormat="1" ht="15" customHeight="1">
      <c r="A7" s="183" t="s">
        <v>30</v>
      </c>
      <c r="B7" s="184"/>
      <c r="C7" s="194" t="s">
        <v>212</v>
      </c>
      <c r="D7" s="185"/>
      <c r="E7" s="182"/>
      <c r="G7" s="220"/>
      <c r="H7" s="220"/>
      <c r="J7" s="2"/>
    </row>
    <row r="8" ht="5.25" customHeight="1"/>
    <row r="9" spans="1:21" ht="11.25" customHeight="1">
      <c r="A9" s="20" t="s">
        <v>25</v>
      </c>
      <c r="C9" s="28" t="s">
        <v>8</v>
      </c>
      <c r="D9" s="2"/>
      <c r="E9" s="286" t="s">
        <v>231</v>
      </c>
      <c r="F9" s="114"/>
      <c r="G9" s="115"/>
      <c r="H9" s="2"/>
      <c r="L9" s="25" t="s">
        <v>26</v>
      </c>
      <c r="M9" s="23"/>
      <c r="N9" s="23"/>
      <c r="O9" s="25" t="s">
        <v>26</v>
      </c>
      <c r="P9" s="23"/>
      <c r="Q9" s="23"/>
      <c r="R9" s="25" t="s">
        <v>26</v>
      </c>
      <c r="S9" s="23"/>
      <c r="T9" s="23"/>
      <c r="U9" s="25" t="s">
        <v>27</v>
      </c>
    </row>
    <row r="10" spans="1:21" ht="11.25" customHeight="1">
      <c r="A10">
        <v>1</v>
      </c>
      <c r="B10" s="265">
        <f>SorteggioIniziale!$B$17</f>
        <v>1</v>
      </c>
      <c r="C10" s="9" t="s">
        <v>9</v>
      </c>
      <c r="F10" s="243" t="str">
        <f>IF($B$10=1,C10,IF($B$10=2,C11,IF($B$10=3,C12,IF($B$10=4,C13,IF($B$10=5,C14,IF($B$10=6,C15,IF($B$10=7,C16,IF($B$10=8,C17,))))))))</f>
        <v>Alfa</v>
      </c>
      <c r="G10" s="226" t="s">
        <v>0</v>
      </c>
      <c r="H10" s="12"/>
      <c r="I10" s="352" t="s">
        <v>231</v>
      </c>
      <c r="J10" s="114"/>
      <c r="K10" s="115"/>
      <c r="L10" s="26" t="s">
        <v>250</v>
      </c>
      <c r="M10" s="24"/>
      <c r="N10" s="24"/>
      <c r="O10" s="26" t="s">
        <v>251</v>
      </c>
      <c r="P10" s="24"/>
      <c r="Q10" s="24"/>
      <c r="R10" s="26" t="s">
        <v>252</v>
      </c>
      <c r="S10" s="24"/>
      <c r="T10" s="24"/>
      <c r="U10" s="26" t="s">
        <v>253</v>
      </c>
    </row>
    <row r="11" spans="1:14" ht="11.25" customHeight="1">
      <c r="A11">
        <v>2</v>
      </c>
      <c r="B11" s="119" t="str">
        <f>IF($B$10=1,"2",IF($B$10=2,"3",IF($B$10=3,"4",IF($B$10=4,"5",IF($B$10=5,"6",IF($B$10=6,"7",IF($B$10=7,"8",IF($B$10=8,"1",))))))))</f>
        <v>2</v>
      </c>
      <c r="C11" s="9" t="s">
        <v>10</v>
      </c>
      <c r="D11" s="8"/>
      <c r="E11" s="34" t="s">
        <v>33</v>
      </c>
      <c r="F11" s="35" t="s">
        <v>34</v>
      </c>
      <c r="G11" s="12"/>
      <c r="H11" s="12"/>
      <c r="I11" s="5">
        <f>IF(G10="*",,IF(G10&gt;G12,F10,F12))</f>
        <v>0</v>
      </c>
      <c r="J11" s="15" t="s">
        <v>0</v>
      </c>
      <c r="L11" s="352" t="s">
        <v>231</v>
      </c>
      <c r="M11" s="114"/>
      <c r="N11" s="115"/>
    </row>
    <row r="12" spans="1:20" ht="11.25" customHeight="1">
      <c r="A12">
        <v>3</v>
      </c>
      <c r="B12" s="119" t="str">
        <f>IF($B$10=1,"3",IF($B$10=2,"4",IF($B$10=3,"5",IF($B$10=4,"6",IF($B$10=5,"7",IF($B$10=6,"8",IF($B$10=7,"1",IF($B$10=8,"2",))))))))</f>
        <v>3</v>
      </c>
      <c r="C12" s="9" t="s">
        <v>11</v>
      </c>
      <c r="D12" s="19"/>
      <c r="E12" s="2"/>
      <c r="F12" s="214" t="str">
        <f>IF($B$10=1,C11,IF($B$10=2,C12,IF($B$10=3,C13,IF($B$10=4,C14,IF($B$10=5,C15,IF($B$10=6,C16,IF($B$10=7,C17,IF($B$10=8,C10,))))))))</f>
        <v>Beta</v>
      </c>
      <c r="G12" s="15" t="s">
        <v>0</v>
      </c>
      <c r="H12" s="13"/>
      <c r="I12" s="14"/>
      <c r="L12" s="17"/>
      <c r="O12" s="382" t="s">
        <v>316</v>
      </c>
      <c r="P12" s="383"/>
      <c r="Q12" s="383"/>
      <c r="R12" s="383"/>
      <c r="S12" s="383"/>
      <c r="T12" s="387"/>
    </row>
    <row r="13" spans="1:20" ht="11.25" customHeight="1">
      <c r="A13">
        <v>4</v>
      </c>
      <c r="B13" s="119" t="str">
        <f>IF($B$10=1,"4",IF($B$10=2,"5",IF($B$10=3,"6",IF($B$10=4,"7",IF($B$10=5,"8",IF($B$10=6,"1",IF($B$10=7,"2",IF($B$10=8,"3",))))))))</f>
        <v>4</v>
      </c>
      <c r="C13" s="9" t="s">
        <v>12</v>
      </c>
      <c r="D13" s="8"/>
      <c r="E13" s="286" t="s">
        <v>231</v>
      </c>
      <c r="F13" s="114"/>
      <c r="G13" s="115"/>
      <c r="H13" s="19" t="s">
        <v>42</v>
      </c>
      <c r="L13" s="5">
        <f>IF(J11="*",,IF(J11&gt;J15,I11,I15))</f>
        <v>0</v>
      </c>
      <c r="M13" s="21" t="s">
        <v>0</v>
      </c>
      <c r="O13" s="388" t="s">
        <v>315</v>
      </c>
      <c r="P13" s="389"/>
      <c r="Q13" s="389"/>
      <c r="R13" s="389"/>
      <c r="S13" s="389"/>
      <c r="T13" s="377"/>
    </row>
    <row r="14" spans="1:12" ht="11.25" customHeight="1">
      <c r="A14">
        <v>5</v>
      </c>
      <c r="B14" s="119" t="str">
        <f>IF($B$10=1,"5",IF($B$10=2,"6",IF($B$10=3,"7",IF($B$10=4,"8",IF($B$10=5,"1",IF($B$10=6,"2",IF($B$10=7,"3",IF($B$10=8,"4",))))))))</f>
        <v>5</v>
      </c>
      <c r="C14" s="9" t="s">
        <v>13</v>
      </c>
      <c r="D14" s="19"/>
      <c r="E14" s="8"/>
      <c r="F14" s="214" t="str">
        <f>IF($B$10=1,C12,IF($B$10=2,C13,IF($B$10=3,C14,IF($B$10=4,C15,IF($B$10=5,C16,IF($B$10=6,C17,IF($B$10=7,C10,IF($B$10=8,C11,))))))))</f>
        <v>Gamma</v>
      </c>
      <c r="G14" s="29" t="s">
        <v>0</v>
      </c>
      <c r="H14" s="10"/>
      <c r="I14" s="11"/>
      <c r="L14" s="16"/>
    </row>
    <row r="15" spans="1:17" ht="11.25" customHeight="1">
      <c r="A15">
        <v>6</v>
      </c>
      <c r="B15" s="119" t="str">
        <f>IF($B$10=1,"6",IF($B$10=2,"7",IF($B$10=3,"8",IF($B$10=4,"1",IF($B$10=5,"2",IF($B$10=6,"3",IF($B$10=7,"4",IF($B$10=8,"5",))))))))</f>
        <v>6</v>
      </c>
      <c r="C15" s="9" t="s">
        <v>14</v>
      </c>
      <c r="E15" s="34" t="s">
        <v>35</v>
      </c>
      <c r="F15" s="35" t="s">
        <v>34</v>
      </c>
      <c r="G15" s="12"/>
      <c r="H15" s="12"/>
      <c r="I15" s="5">
        <f>IF(G14="*",,IF(G14&gt;G16,F14,F16))</f>
        <v>0</v>
      </c>
      <c r="J15" s="29" t="s">
        <v>0</v>
      </c>
      <c r="L15" s="16"/>
      <c r="O15" s="352" t="s">
        <v>231</v>
      </c>
      <c r="P15" s="114"/>
      <c r="Q15" s="115"/>
    </row>
    <row r="16" spans="1:15" ht="11.25" customHeight="1">
      <c r="A16">
        <v>7</v>
      </c>
      <c r="B16" s="119" t="str">
        <f>IF($B$10=1,"7",IF($B$10=2,"8",IF($B$10=3,"1",IF($B$10=4,"2",IF($B$10=5,"3",IF($B$10=6,"4",IF($B$10=7,"5",IF($B$10=8,"6",))))))))</f>
        <v>7</v>
      </c>
      <c r="C16" s="9" t="s">
        <v>15</v>
      </c>
      <c r="E16" s="2"/>
      <c r="F16" s="214" t="str">
        <f>IF($B$10=1,C13,IF($B$10=2,C14,IF($B$10=3,C15,IF($B$10=4,C16,IF($B$10=5,C17,IF($B$10=6,C10,IF($B$10=7,C11,IF($B$10=8,C12,))))))))</f>
        <v>Delta</v>
      </c>
      <c r="G16" s="29" t="s">
        <v>0</v>
      </c>
      <c r="H16" s="13"/>
      <c r="I16" s="14"/>
      <c r="L16" s="16"/>
      <c r="O16" s="17"/>
    </row>
    <row r="17" spans="1:16" ht="11.25" customHeight="1">
      <c r="A17">
        <v>8</v>
      </c>
      <c r="B17" s="119" t="str">
        <f>IF($B$10=1,"8",IF($B$10=2,"1",IF($B$10=3,"2",IF($B$10=4,"3",IF($B$10=5,"4",IF($B$10=6,"5",IF($B$10=7,"6",IF($B$10=8,"7",))))))))</f>
        <v>8</v>
      </c>
      <c r="C17" s="9" t="s">
        <v>16</v>
      </c>
      <c r="E17" s="286" t="s">
        <v>231</v>
      </c>
      <c r="F17" s="114"/>
      <c r="G17" s="115"/>
      <c r="J17" s="3"/>
      <c r="K17" s="27"/>
      <c r="L17" s="19" t="s">
        <v>46</v>
      </c>
      <c r="O17" s="5">
        <f>IF(M13="*",,IF(M13&gt;M21,L13,L21))</f>
        <v>0</v>
      </c>
      <c r="P17" s="32" t="s">
        <v>0</v>
      </c>
    </row>
    <row r="18" spans="5:15" ht="11.25" customHeight="1">
      <c r="E18" s="2"/>
      <c r="F18" s="214" t="str">
        <f>IF($B$10=1,C14,IF($B$10=2,C15,IF($B$10=3,C16,IF($B$10=4,C17,IF($B$10=5,C10,IF($B$10=6,C11,IF($B$10=7,C12,IF($B$10=8,C13,))))))))</f>
        <v>Epsilon</v>
      </c>
      <c r="G18" s="15" t="s">
        <v>0</v>
      </c>
      <c r="H18" s="10"/>
      <c r="I18" s="352" t="s">
        <v>231</v>
      </c>
      <c r="J18" s="114"/>
      <c r="K18" s="115"/>
      <c r="L18" s="16"/>
      <c r="O18" s="16"/>
    </row>
    <row r="19" spans="5:15" ht="11.25" customHeight="1">
      <c r="E19" s="34" t="s">
        <v>36</v>
      </c>
      <c r="F19" s="35" t="s">
        <v>34</v>
      </c>
      <c r="G19" s="12"/>
      <c r="H19" s="12"/>
      <c r="I19" s="5">
        <f>IF(G18="*",,IF(G18&gt;G20,F18,F20))</f>
        <v>0</v>
      </c>
      <c r="J19" s="29" t="s">
        <v>0</v>
      </c>
      <c r="L19" s="16"/>
      <c r="O19" s="16"/>
    </row>
    <row r="20" spans="1:15" ht="11.25" customHeight="1">
      <c r="A20" s="237" t="s">
        <v>195</v>
      </c>
      <c r="B20" s="215"/>
      <c r="C20" s="215"/>
      <c r="D20" s="216"/>
      <c r="E20" s="2"/>
      <c r="F20" s="214" t="str">
        <f>IF($B$10=1,C15,IF($B$10=2,C16,IF($B$10=3,C17,IF($B$10=4,C10,IF($B$10=5,C11,IF($B$10=6,C12,IF($B$10=7,C13,IF($B$10=8,C14,))))))))</f>
        <v>Zeta</v>
      </c>
      <c r="G20" s="15" t="s">
        <v>0</v>
      </c>
      <c r="H20" s="13"/>
      <c r="I20" s="14"/>
      <c r="L20" s="16"/>
      <c r="O20" s="16"/>
    </row>
    <row r="21" spans="1:15" ht="11.25" customHeight="1">
      <c r="A21" s="238" t="s">
        <v>284</v>
      </c>
      <c r="B21" s="231"/>
      <c r="C21" s="231"/>
      <c r="D21" s="232"/>
      <c r="E21" s="286" t="s">
        <v>231</v>
      </c>
      <c r="F21" s="114"/>
      <c r="G21" s="115"/>
      <c r="H21" s="19" t="s">
        <v>43</v>
      </c>
      <c r="L21" s="5">
        <f>IF(J19="*",,IF(J19&gt;J23,I19,I23))</f>
        <v>0</v>
      </c>
      <c r="M21" s="32" t="s">
        <v>0</v>
      </c>
      <c r="O21" s="16"/>
    </row>
    <row r="22" spans="1:15" ht="11.25" customHeight="1">
      <c r="A22" s="239" t="s">
        <v>179</v>
      </c>
      <c r="B22" s="217"/>
      <c r="C22" s="217"/>
      <c r="D22" s="218"/>
      <c r="F22" s="214" t="str">
        <f>IF($B$10=1,C16,IF($B$10=2,C17,IF($B$10=3,C10,IF($B$10=4,C11,IF($B$10=5,C12,IF($B$10=6,C13,IF($B$10=7,C14,IF($B$10=8,C15,))))))))</f>
        <v>Eta</v>
      </c>
      <c r="G22" s="29" t="s">
        <v>0</v>
      </c>
      <c r="H22" s="10"/>
      <c r="I22" s="11"/>
      <c r="L22" s="22"/>
      <c r="O22" s="16"/>
    </row>
    <row r="23" spans="1:20" ht="11.25" customHeight="1">
      <c r="A23" s="236"/>
      <c r="B23" s="2"/>
      <c r="C23" s="2"/>
      <c r="D23" s="2"/>
      <c r="E23" s="34" t="s">
        <v>37</v>
      </c>
      <c r="F23" s="35" t="s">
        <v>34</v>
      </c>
      <c r="G23" s="12"/>
      <c r="H23" s="12"/>
      <c r="I23" s="5">
        <f>IF(G22="*",,IF(G22&gt;G24,F22,F24))</f>
        <v>0</v>
      </c>
      <c r="J23" s="29" t="s">
        <v>0</v>
      </c>
      <c r="O23" s="16"/>
      <c r="R23" s="352" t="s">
        <v>231</v>
      </c>
      <c r="S23" s="114"/>
      <c r="T23" s="115"/>
    </row>
    <row r="24" spans="1:18" ht="11.25" customHeight="1" thickBot="1">
      <c r="A24" s="291"/>
      <c r="B24" s="291"/>
      <c r="C24" s="291"/>
      <c r="D24" s="291"/>
      <c r="E24" s="291"/>
      <c r="F24" s="292" t="str">
        <f>IF($B$10=1,C17,IF($B$10=2,C10,IF($B$10=3,C11,IF($B$10=4,C12,IF($B$10=5,C13,IF($B$10=6,C14,IF($B$10=7,C15,IF($B$10=8,C16,))))))))</f>
        <v>Teta</v>
      </c>
      <c r="G24" s="293" t="s">
        <v>0</v>
      </c>
      <c r="H24" s="294"/>
      <c r="I24" s="295"/>
      <c r="J24" s="291"/>
      <c r="K24" s="291"/>
      <c r="L24" s="291"/>
      <c r="M24" s="291"/>
      <c r="N24" s="296"/>
      <c r="O24" s="16"/>
      <c r="R24" s="17"/>
    </row>
    <row r="25" spans="1:19" ht="12" customHeight="1">
      <c r="A25" s="287" t="s">
        <v>189</v>
      </c>
      <c r="B25" s="163"/>
      <c r="C25" s="288"/>
      <c r="D25" s="288"/>
      <c r="E25" s="289" t="s">
        <v>231</v>
      </c>
      <c r="F25" s="290"/>
      <c r="G25" s="218"/>
      <c r="H25" s="49"/>
      <c r="I25" s="49"/>
      <c r="J25" s="163"/>
      <c r="K25" s="288"/>
      <c r="L25" s="288"/>
      <c r="M25" s="288"/>
      <c r="N25" s="164"/>
      <c r="O25" s="19" t="s">
        <v>48</v>
      </c>
      <c r="R25" s="18">
        <f>IF(P17="*",,IF(P17&gt;P33,O17,O33))</f>
        <v>0</v>
      </c>
      <c r="S25" s="21" t="s">
        <v>0</v>
      </c>
    </row>
    <row r="26" spans="1:18" ht="11.25" customHeight="1">
      <c r="A26">
        <v>9</v>
      </c>
      <c r="B26" s="266">
        <f>SorteggioIniziale!$F$17</f>
        <v>3</v>
      </c>
      <c r="C26" s="147" t="s">
        <v>18</v>
      </c>
      <c r="D26" s="8"/>
      <c r="F26" s="214" t="str">
        <f>IF($B$26=1,C26,IF($B$26=2,C27,IF($B$26=3,C28,IF($B$26=4,C29,IF($B$26=5,C30,IF($B$26=6,C31,IF($B$26=7,C32,IF($B$26=8,C33,))))))))</f>
        <v>Miu</v>
      </c>
      <c r="G26" s="29" t="s">
        <v>0</v>
      </c>
      <c r="H26" s="10"/>
      <c r="I26" s="352" t="s">
        <v>231</v>
      </c>
      <c r="J26" s="114"/>
      <c r="K26" s="115"/>
      <c r="O26" s="16"/>
      <c r="R26" s="16"/>
    </row>
    <row r="27" spans="1:18" ht="11.25" customHeight="1">
      <c r="A27">
        <v>10</v>
      </c>
      <c r="B27" s="119" t="str">
        <f>IF($B$26=1,"2",IF($B$26=2,"3",IF($B$26=3,"4",IF($B$26=4,"5",IF($B$26=5,"6",IF($B$26=6,"7",IF($B$26=7,"8",IF($B$26=8,"1",))))))))</f>
        <v>4</v>
      </c>
      <c r="C27" s="9" t="s">
        <v>19</v>
      </c>
      <c r="E27" s="34" t="s">
        <v>38</v>
      </c>
      <c r="F27" s="35" t="s">
        <v>34</v>
      </c>
      <c r="G27" s="12"/>
      <c r="H27" s="12"/>
      <c r="I27" s="5">
        <f>IF(G26="*",,IF(G26&gt;G28,F26,F28))</f>
        <v>0</v>
      </c>
      <c r="J27" s="29" t="s">
        <v>0</v>
      </c>
      <c r="L27" s="352" t="s">
        <v>231</v>
      </c>
      <c r="M27" s="114"/>
      <c r="N27" s="115"/>
      <c r="O27" s="16"/>
      <c r="R27" s="16"/>
    </row>
    <row r="28" spans="1:18" ht="11.25" customHeight="1">
      <c r="A28">
        <v>11</v>
      </c>
      <c r="B28" s="119" t="str">
        <f>IF($B$26=1,"3",IF($B$26=2,"4",IF($B$26=3,"5",IF($B$26=4,"6",IF($B$26=5,"7",IF($B$26=6,"8",IF($B$26=7,"1",IF($B$26=8,"2",))))))))</f>
        <v>5</v>
      </c>
      <c r="C28" s="9" t="s">
        <v>20</v>
      </c>
      <c r="D28" s="2"/>
      <c r="F28" s="214" t="str">
        <f>IF($B$26=1,C27,IF($B$26=2,C28,IF($B$26=3,C29,IF($B$26=4,C30,IF($B$26=5,C31,IF($B$26=6,C32,IF($B$26=7,C33,IF($B$26=8,C26,))))))))</f>
        <v>Niu</v>
      </c>
      <c r="G28" s="29" t="s">
        <v>0</v>
      </c>
      <c r="H28" s="13"/>
      <c r="I28" s="14"/>
      <c r="L28" s="17"/>
      <c r="O28" s="16"/>
      <c r="R28" s="16"/>
    </row>
    <row r="29" spans="1:18" ht="11.25" customHeight="1">
      <c r="A29">
        <v>12</v>
      </c>
      <c r="B29" s="119" t="str">
        <f>IF($B$26=1,"4",IF($B$26=2,"5",IF($B$26=3,"6",IF($B$26=4,"7",IF($B$26=5,"8",IF($B$26=6,"1",IF($B$26=7,"2",IF($B$26=8,"3",))))))))</f>
        <v>6</v>
      </c>
      <c r="C29" s="9" t="s">
        <v>21</v>
      </c>
      <c r="D29" s="2"/>
      <c r="E29" s="286" t="s">
        <v>231</v>
      </c>
      <c r="F29" s="114"/>
      <c r="G29" s="115"/>
      <c r="H29" s="19" t="s">
        <v>44</v>
      </c>
      <c r="L29" s="5">
        <f>IF(J27="*",,IF(J27&gt;J31,I27,I31))</f>
        <v>0</v>
      </c>
      <c r="M29" s="29" t="s">
        <v>0</v>
      </c>
      <c r="O29" s="16"/>
      <c r="R29" s="16"/>
    </row>
    <row r="30" spans="1:18" ht="11.25" customHeight="1">
      <c r="A30">
        <v>13</v>
      </c>
      <c r="B30" s="119" t="str">
        <f>IF($B$26=1,"5",IF($B$26=2,"6",IF($B$26=3,"7",IF($B$26=4,"8",IF($B$26=5,"1",IF($B$26=6,"2",IF($B$26=7,"3",IF($B$26=8,"4",))))))))</f>
        <v>7</v>
      </c>
      <c r="C30" s="9" t="s">
        <v>23</v>
      </c>
      <c r="D30" s="2"/>
      <c r="F30" s="214" t="str">
        <f>IF($B$26=1,C28,IF($B$26=2,C29,IF($B$26=3,C30,IF($B$26=4,C31,IF($B$26=5,C32,IF($B$26=6,C33,IF($B$26=7,C26,IF($B$26=8,C27,))))))))</f>
        <v>Xsi</v>
      </c>
      <c r="G30" s="29" t="s">
        <v>0</v>
      </c>
      <c r="H30" s="10"/>
      <c r="I30" s="11"/>
      <c r="L30" s="16"/>
      <c r="O30" s="16"/>
      <c r="R30" s="16"/>
    </row>
    <row r="31" spans="1:18" ht="11.25" customHeight="1">
      <c r="A31">
        <v>14</v>
      </c>
      <c r="B31" s="119" t="str">
        <f>IF($B$26=1,"6",IF($B$26=2,"7",IF($B$26=3,"8",IF($B$26=4,"1",IF($B$26=5,"2",IF($B$26=6,"3",IF($B$26=7,"4",IF($B$26=8,"5",))))))))</f>
        <v>8</v>
      </c>
      <c r="C31" s="9" t="s">
        <v>24</v>
      </c>
      <c r="D31" s="2"/>
      <c r="E31" s="34" t="s">
        <v>39</v>
      </c>
      <c r="F31" s="35" t="s">
        <v>34</v>
      </c>
      <c r="G31" s="12"/>
      <c r="H31" s="12"/>
      <c r="I31" s="5">
        <f>IF(G30="*",,IF(G30&gt;G32,F30,F32))</f>
        <v>0</v>
      </c>
      <c r="J31" s="29" t="s">
        <v>0</v>
      </c>
      <c r="L31" s="16"/>
      <c r="O31" s="16"/>
      <c r="R31" s="16"/>
    </row>
    <row r="32" spans="1:18" ht="11.25" customHeight="1">
      <c r="A32">
        <v>15</v>
      </c>
      <c r="B32" s="119" t="str">
        <f>IF($B$26=1,"7",IF($B$26=2,"8",IF($B$26=3,"1",IF($B$26=4,"2",IF($B$26=5,"3",IF($B$26=6,"4",IF($B$26=7,"5",IF($B$26=8,"6",))))))))</f>
        <v>1</v>
      </c>
      <c r="C32" s="9" t="s">
        <v>22</v>
      </c>
      <c r="D32" s="2"/>
      <c r="F32" s="214" t="str">
        <f>IF($B$26=1,C29,IF($B$26=2,C30,IF($B$26=3,C31,IF($B$26=4,C32,IF($B$26=5,C33,IF($B$26=6,C26,IF($B$26=7,C27,IF($B$26=8,C28,))))))))</f>
        <v>Omicron</v>
      </c>
      <c r="G32" s="29" t="s">
        <v>0</v>
      </c>
      <c r="H32" s="13"/>
      <c r="I32" s="14"/>
      <c r="L32" s="16"/>
      <c r="O32" s="16"/>
      <c r="R32" s="16"/>
    </row>
    <row r="33" spans="1:18" ht="11.25" customHeight="1">
      <c r="A33">
        <v>16</v>
      </c>
      <c r="B33" s="119" t="str">
        <f>IF($B$26=1,"8",IF($B$26=2,"1",IF($B$26=3,"2",IF($B$26=4,"3",IF($B$26=5,"4",IF($B$26=6,"5",IF($B$26=7,"6",IF($B$26=8,"7",))))))))</f>
        <v>2</v>
      </c>
      <c r="C33" s="9" t="s">
        <v>285</v>
      </c>
      <c r="D33" s="2"/>
      <c r="E33" s="286" t="s">
        <v>231</v>
      </c>
      <c r="F33" s="114"/>
      <c r="G33" s="115"/>
      <c r="J33" s="3"/>
      <c r="K33" s="27"/>
      <c r="L33" s="19" t="s">
        <v>47</v>
      </c>
      <c r="O33" s="5">
        <f>IF(M29="*",,IF(M29&gt;M37,L29,L37))</f>
        <v>0</v>
      </c>
      <c r="P33" s="32" t="s">
        <v>0</v>
      </c>
      <c r="R33" s="16"/>
    </row>
    <row r="34" spans="2:18" ht="11.25" customHeight="1">
      <c r="B34" s="2"/>
      <c r="C34" s="2"/>
      <c r="D34" s="2"/>
      <c r="F34" s="214" t="str">
        <f>IF($B$26=1,C30,IF($B$26=2,C31,IF($B$26=3,C32,IF($B$26=4,C33,IF($B$26=5,C26,IF($B$26=6,C27,IF($B$26=7,C28,IF($B$26=8,C29,))))))))</f>
        <v>Pi</v>
      </c>
      <c r="G34" s="29" t="s">
        <v>0</v>
      </c>
      <c r="H34" s="10"/>
      <c r="I34" s="352" t="s">
        <v>231</v>
      </c>
      <c r="J34" s="114"/>
      <c r="K34" s="115"/>
      <c r="L34" s="16"/>
      <c r="O34" s="22"/>
      <c r="R34" s="16"/>
    </row>
    <row r="35" spans="1:18" ht="11.25" customHeight="1">
      <c r="A35" s="2"/>
      <c r="B35" s="2"/>
      <c r="C35" s="2"/>
      <c r="E35" s="34" t="s">
        <v>40</v>
      </c>
      <c r="F35" s="35" t="s">
        <v>34</v>
      </c>
      <c r="G35" s="12"/>
      <c r="H35" s="12"/>
      <c r="I35" s="5">
        <f>IF(G34="*",,IF(G34&gt;G36,F34,F36))</f>
        <v>0</v>
      </c>
      <c r="J35" s="29" t="s">
        <v>0</v>
      </c>
      <c r="L35" s="16"/>
      <c r="R35" s="16"/>
    </row>
    <row r="36" spans="1:18" ht="11.25" customHeight="1">
      <c r="A36" s="2"/>
      <c r="B36" s="2"/>
      <c r="C36" s="2"/>
      <c r="F36" s="214" t="str">
        <f>IF($B$26=1,C31,IF($B$26=2,C32,IF($B$26=3,C33,IF($B$26=4,C26,IF($B$26=5,C27,IF($B$26=6,C28,IF($B$26=7,C29,IF($B$26=8,C30,))))))))</f>
        <v>Ro</v>
      </c>
      <c r="G36" s="29" t="s">
        <v>0</v>
      </c>
      <c r="H36" s="13"/>
      <c r="I36" s="14"/>
      <c r="L36" s="16"/>
      <c r="R36" s="16"/>
    </row>
    <row r="37" spans="1:18" ht="11.25" customHeight="1">
      <c r="A37" s="235"/>
      <c r="B37" s="2"/>
      <c r="C37" s="2"/>
      <c r="D37" s="2"/>
      <c r="E37" s="286" t="s">
        <v>231</v>
      </c>
      <c r="F37" s="114"/>
      <c r="G37" s="115"/>
      <c r="H37" s="19" t="s">
        <v>45</v>
      </c>
      <c r="L37" s="5">
        <f>IF(J35="*",,IF(J35&gt;J39,I35,I39))</f>
        <v>0</v>
      </c>
      <c r="M37" s="29" t="s">
        <v>0</v>
      </c>
      <c r="R37" s="16"/>
    </row>
    <row r="38" spans="1:18" ht="11.25" customHeight="1">
      <c r="A38" s="2"/>
      <c r="B38" s="2"/>
      <c r="C38" s="2"/>
      <c r="F38" s="214" t="str">
        <f>IF($B$26=1,C32,IF($B$26=2,C33,IF($B$26=3,C26,IF($B$26=4,C27,IF($B$26=5,C28,IF($B$26=6,C29,IF($B$26=7,C30,IF($B$26=8,C31,))))))))</f>
        <v>Kappa</v>
      </c>
      <c r="G38" s="29" t="s">
        <v>0</v>
      </c>
      <c r="H38" s="10"/>
      <c r="I38" s="11"/>
      <c r="L38" s="22"/>
      <c r="R38" s="16"/>
    </row>
    <row r="39" spans="1:18" ht="11.25" customHeight="1">
      <c r="A39" s="2"/>
      <c r="B39" s="2"/>
      <c r="C39" s="2"/>
      <c r="E39" s="34" t="s">
        <v>41</v>
      </c>
      <c r="F39" s="35" t="s">
        <v>34</v>
      </c>
      <c r="G39" s="12"/>
      <c r="H39" s="12"/>
      <c r="I39" s="5">
        <f>IF(G38="*",,IF(G38&gt;G40,F38,F40))</f>
        <v>0</v>
      </c>
      <c r="J39" s="29" t="s">
        <v>0</v>
      </c>
      <c r="R39" s="16"/>
    </row>
    <row r="40" spans="1:21" ht="11.25" customHeight="1">
      <c r="A40" s="2"/>
      <c r="B40" s="2"/>
      <c r="C40" s="2"/>
      <c r="F40" s="214" t="str">
        <f>IF($B$26=1,C33,IF($B$26=2,C26,IF($B$26=3,C27,IF($B$26=4,C28,IF($B$26=5,C29,IF($B$26=6,C30,IF($B$26=7,C31,IF($B$26=8,C32,))))))))</f>
        <v>Lamda</v>
      </c>
      <c r="G40" s="29" t="s">
        <v>0</v>
      </c>
      <c r="H40" s="13"/>
      <c r="I40" s="14"/>
      <c r="R40" s="16"/>
      <c r="U40" s="6"/>
    </row>
    <row r="41" spans="1:21" ht="12.75" customHeight="1">
      <c r="A41" s="20" t="s">
        <v>190</v>
      </c>
      <c r="B41" s="222"/>
      <c r="C41" s="222"/>
      <c r="D41" s="222"/>
      <c r="E41" s="222"/>
      <c r="F41" s="222"/>
      <c r="G41" s="222"/>
      <c r="H41" s="222"/>
      <c r="I41" s="223"/>
      <c r="J41" s="222"/>
      <c r="K41" s="222"/>
      <c r="L41" s="222"/>
      <c r="M41" s="222"/>
      <c r="N41" s="222"/>
      <c r="O41" s="222"/>
      <c r="P41" s="222"/>
      <c r="Q41" s="223"/>
      <c r="R41" s="19" t="s">
        <v>49</v>
      </c>
      <c r="U41" s="18">
        <f>IF(S25="*",,IF(S25&gt;S58,R25,R58))</f>
        <v>0</v>
      </c>
    </row>
    <row r="42" spans="1:21" ht="12" customHeight="1">
      <c r="A42">
        <v>1</v>
      </c>
      <c r="B42" s="265">
        <f>SorteggioIniziale!$J$17</f>
        <v>3</v>
      </c>
      <c r="C42" s="9" t="s">
        <v>121</v>
      </c>
      <c r="E42" s="286" t="s">
        <v>231</v>
      </c>
      <c r="F42" s="114"/>
      <c r="G42" s="115"/>
      <c r="I42" s="4"/>
      <c r="R42" s="16"/>
      <c r="U42" s="22"/>
    </row>
    <row r="43" spans="1:18" ht="11.25" customHeight="1">
      <c r="A43">
        <v>2</v>
      </c>
      <c r="B43" s="119" t="str">
        <f>IF($B$42=1,"2",IF($B$42=2,"3",IF($B$42=3,"4",IF($B$42=4,"5",IF($B$42=5,"6",IF($B$42=6,"7",IF($B$42=7,"8",IF($B$42=8,"1",))))))))</f>
        <v>4</v>
      </c>
      <c r="C43" s="9" t="s">
        <v>122</v>
      </c>
      <c r="D43" s="8"/>
      <c r="F43" s="214" t="str">
        <f>IF($B$42=1,C42,IF($B$42=2,C43,IF($B$42=3,C44,IF($B$42=4,C45,IF($B$42=5,C46,IF($B$42=6,C47,IF($B$42=7,C48,IF($B$42=8,C49,))))))))</f>
        <v>Cc</v>
      </c>
      <c r="G43" s="15" t="s">
        <v>0</v>
      </c>
      <c r="H43" s="10"/>
      <c r="I43" s="352" t="s">
        <v>231</v>
      </c>
      <c r="J43" s="114"/>
      <c r="K43" s="115"/>
      <c r="R43" s="16"/>
    </row>
    <row r="44" spans="1:18" ht="11.25" customHeight="1">
      <c r="A44">
        <v>3</v>
      </c>
      <c r="B44" s="119" t="str">
        <f>IF($B$42=1,"3",IF($B$42=2,"4",IF($B$42=3,"5",IF($B$42=4,"6",IF($B$42=5,"7",IF($B$42=6,"8",IF($B$42=7,"1",IF($B$42=8,"2",))))))))</f>
        <v>5</v>
      </c>
      <c r="C44" s="9" t="s">
        <v>123</v>
      </c>
      <c r="D44" s="8"/>
      <c r="E44" s="34" t="s">
        <v>33</v>
      </c>
      <c r="F44" s="35" t="s">
        <v>34</v>
      </c>
      <c r="G44" s="12"/>
      <c r="H44" s="12"/>
      <c r="I44" s="5">
        <f>IF(G43="*",,IF(G43&gt;G45,F43,F45))</f>
        <v>0</v>
      </c>
      <c r="J44" s="15" t="s">
        <v>0</v>
      </c>
      <c r="L44" s="352" t="s">
        <v>231</v>
      </c>
      <c r="M44" s="114"/>
      <c r="N44" s="115"/>
      <c r="R44" s="16"/>
    </row>
    <row r="45" spans="1:18" ht="11.25" customHeight="1">
      <c r="A45">
        <v>4</v>
      </c>
      <c r="B45" s="119" t="str">
        <f>IF($B$42=1,"4",IF($B$42=2,"5",IF($B$42=3,"6",IF($B$42=4,"7",IF($B$42=5,"8",IF($B$42=6,"1",IF($B$42=7,"2",IF($B$42=8,"3",))))))))</f>
        <v>6</v>
      </c>
      <c r="C45" s="9" t="s">
        <v>124</v>
      </c>
      <c r="D45" s="8"/>
      <c r="E45" s="2"/>
      <c r="F45" s="214" t="str">
        <f>IF($B$42=1,C43,IF($B$42=2,C44,IF($B$42=3,C45,IF($B$42=4,C46,IF($B$42=5,C47,IF($B$42=6,C48,IF($B$42=7,C49,IF($B$42=8,C42,))))))))</f>
        <v>Dd</v>
      </c>
      <c r="G45" s="15" t="s">
        <v>0</v>
      </c>
      <c r="H45" s="13"/>
      <c r="I45" s="14"/>
      <c r="L45" s="17"/>
      <c r="R45" s="16"/>
    </row>
    <row r="46" spans="1:18" ht="11.25" customHeight="1">
      <c r="A46">
        <v>5</v>
      </c>
      <c r="B46" s="119" t="str">
        <f>IF($B$42=1,"5",IF($B$42=2,"6",IF($B$42=3,"7",IF($B$42=4,"8",IF($B$42=5,"1",IF($B$42=6,"2",IF($B$42=7,"3",IF($B$42=8,"4",))))))))</f>
        <v>7</v>
      </c>
      <c r="C46" s="9" t="s">
        <v>125</v>
      </c>
      <c r="D46" s="8"/>
      <c r="E46" s="286" t="s">
        <v>231</v>
      </c>
      <c r="F46" s="114"/>
      <c r="G46" s="115"/>
      <c r="H46" s="19" t="s">
        <v>254</v>
      </c>
      <c r="L46" s="5">
        <f>IF(J44="*",,IF(J44&gt;J48,I44,I48))</f>
        <v>0</v>
      </c>
      <c r="M46" s="15" t="s">
        <v>0</v>
      </c>
      <c r="R46" s="16"/>
    </row>
    <row r="47" spans="1:18" ht="11.25" customHeight="1">
      <c r="A47">
        <v>6</v>
      </c>
      <c r="B47" s="119" t="str">
        <f>IF($B$42=1,"6",IF($B$42=2,"7",IF($B$42=3,"8",IF($B$42=4,"1",IF($B$42=5,"2",IF($B$42=6,"3",IF($B$42=7,"4",IF($B$42=8,"5",))))))))</f>
        <v>8</v>
      </c>
      <c r="C47" s="9" t="s">
        <v>126</v>
      </c>
      <c r="D47" s="8"/>
      <c r="E47" s="8"/>
      <c r="F47" s="214" t="str">
        <f>IF($B$42=1,C44,IF($B$42=2,C45,IF($B$42=3,C46,IF($B$42=4,C47,IF($B$42=5,C48,IF($B$42=6,C49,IF($B$42=7,C42,IF($B$42=8,C43,))))))))</f>
        <v>Ee</v>
      </c>
      <c r="G47" s="15" t="s">
        <v>0</v>
      </c>
      <c r="H47" s="10"/>
      <c r="I47" s="11"/>
      <c r="L47" s="16"/>
      <c r="R47" s="16"/>
    </row>
    <row r="48" spans="1:18" ht="11.25" customHeight="1">
      <c r="A48">
        <v>7</v>
      </c>
      <c r="B48" s="119" t="str">
        <f>IF($B$42=1,"7",IF($B$42=2,"8",IF($B$42=3,"1",IF($B$42=4,"2",IF($B$42=5,"3",IF($B$42=6,"4",IF($B$42=7,"5",IF($B$42=8,"6",))))))))</f>
        <v>1</v>
      </c>
      <c r="C48" s="9" t="s">
        <v>127</v>
      </c>
      <c r="D48" s="8"/>
      <c r="E48" s="34" t="s">
        <v>35</v>
      </c>
      <c r="F48" s="35" t="s">
        <v>34</v>
      </c>
      <c r="G48" s="12"/>
      <c r="H48" s="12"/>
      <c r="I48" s="5">
        <f>IF(G47="*",,IF(G47&gt;G49,F47,F49))</f>
        <v>0</v>
      </c>
      <c r="J48" s="15" t="s">
        <v>0</v>
      </c>
      <c r="L48" s="16"/>
      <c r="O48" s="352" t="s">
        <v>231</v>
      </c>
      <c r="P48" s="114"/>
      <c r="Q48" s="115"/>
      <c r="R48" s="16"/>
    </row>
    <row r="49" spans="1:18" ht="11.25" customHeight="1">
      <c r="A49">
        <v>8</v>
      </c>
      <c r="B49" s="119" t="str">
        <f>IF($B$42=1,"8",IF($B$42=2,"1",IF($B$42=3,"2",IF($B$42=4,"3",IF($B$42=5,"4",IF($B$42=6,"5",IF($B$42=7,"6",IF($B$42=8,"7",))))))))</f>
        <v>2</v>
      </c>
      <c r="C49" s="9" t="s">
        <v>128</v>
      </c>
      <c r="D49" s="8"/>
      <c r="E49" s="2"/>
      <c r="F49" s="214" t="str">
        <f>IF($B$42=1,C45,IF($B$42=2,C46,IF($B$42=3,C47,IF($B$42=4,C48,IF($B$42=5,C49,IF($B$42=6,C42,IF($B$42=7,C43,IF($B$42=8,C44,))))))))</f>
        <v>Ff</v>
      </c>
      <c r="G49" s="15" t="s">
        <v>0</v>
      </c>
      <c r="H49" s="13"/>
      <c r="I49" s="14"/>
      <c r="L49" s="16"/>
      <c r="O49" s="17"/>
      <c r="R49" s="16"/>
    </row>
    <row r="50" spans="4:18" ht="11.25" customHeight="1">
      <c r="D50" s="8"/>
      <c r="E50" s="286" t="s">
        <v>231</v>
      </c>
      <c r="F50" s="114"/>
      <c r="G50" s="115"/>
      <c r="J50" s="3"/>
      <c r="K50" s="27"/>
      <c r="L50" s="19" t="s">
        <v>256</v>
      </c>
      <c r="O50" s="5">
        <f>IF(M46="*",,IF(M46&gt;M54,L46,L54))</f>
        <v>0</v>
      </c>
      <c r="P50" s="15" t="s">
        <v>0</v>
      </c>
      <c r="R50" s="16"/>
    </row>
    <row r="51" spans="4:18" ht="11.25" customHeight="1">
      <c r="D51" s="8"/>
      <c r="E51" s="2"/>
      <c r="F51" s="214" t="str">
        <f>IF($B$42=1,C46,IF($B$42=2,C47,IF($B$42=3,C48,IF($B$42=4,C49,IF($B$42=5,C42,IF($B$42=6,C43,IF($B$42=7,C44,IF($B$42=8,C45,))))))))</f>
        <v>Gg</v>
      </c>
      <c r="G51" s="15" t="s">
        <v>0</v>
      </c>
      <c r="H51" s="10"/>
      <c r="I51" s="352" t="s">
        <v>231</v>
      </c>
      <c r="J51" s="114"/>
      <c r="K51" s="115"/>
      <c r="L51" s="16"/>
      <c r="O51" s="16"/>
      <c r="R51" s="16"/>
    </row>
    <row r="52" spans="1:18" ht="11.25" customHeight="1">
      <c r="A52" s="2"/>
      <c r="B52" s="2"/>
      <c r="C52" s="2"/>
      <c r="D52" s="8"/>
      <c r="E52" s="34" t="s">
        <v>36</v>
      </c>
      <c r="F52" s="35" t="s">
        <v>34</v>
      </c>
      <c r="G52" s="12"/>
      <c r="H52" s="12"/>
      <c r="I52" s="5">
        <f>IF(G51="*",,IF(G51&gt;G53,F51,F53))</f>
        <v>0</v>
      </c>
      <c r="J52" s="15" t="s">
        <v>0</v>
      </c>
      <c r="L52" s="16"/>
      <c r="O52" s="16"/>
      <c r="R52" s="16"/>
    </row>
    <row r="53" spans="1:18" ht="11.25" customHeight="1">
      <c r="A53" s="2"/>
      <c r="B53" s="2"/>
      <c r="C53" s="2"/>
      <c r="D53" s="8"/>
      <c r="E53" s="2"/>
      <c r="F53" s="214" t="str">
        <f>IF($B$42=1,C47,IF($B$42=2,C48,IF($B$42=3,C49,IF($B$42=4,C42,IF($B$42=5,C43,IF($B$42=6,C44,IF($B$42=7,C45,IF($B$42=8,C46,))))))))</f>
        <v>Hh</v>
      </c>
      <c r="G53" s="15" t="s">
        <v>0</v>
      </c>
      <c r="H53" s="13"/>
      <c r="I53" s="14"/>
      <c r="L53" s="16"/>
      <c r="O53" s="16"/>
      <c r="R53" s="16"/>
    </row>
    <row r="54" spans="1:18" ht="11.25" customHeight="1">
      <c r="A54" s="235"/>
      <c r="B54" s="2"/>
      <c r="C54" s="2"/>
      <c r="D54" s="8"/>
      <c r="E54" s="286" t="s">
        <v>231</v>
      </c>
      <c r="F54" s="114"/>
      <c r="G54" s="115"/>
      <c r="H54" s="19" t="s">
        <v>255</v>
      </c>
      <c r="L54" s="5">
        <f>IF(J52="*",,IF(J52&gt;J56,I52,I56))</f>
        <v>0</v>
      </c>
      <c r="M54" s="15" t="s">
        <v>0</v>
      </c>
      <c r="O54" s="16"/>
      <c r="R54" s="16"/>
    </row>
    <row r="55" spans="1:18" ht="11.25" customHeight="1">
      <c r="A55" s="2"/>
      <c r="B55" s="2"/>
      <c r="C55" s="2"/>
      <c r="D55" s="8"/>
      <c r="F55" s="214" t="str">
        <f>IF($B$42=1,C48,IF($B$42=2,C49,IF($B$42=3,C42,IF($B$42=4,C43,IF($B$42=5,C44,IF($B$42=6,C45,IF($B$42=7,C46,IF($B$42=8,C47,))))))))</f>
        <v>Aa</v>
      </c>
      <c r="G55" s="15" t="s">
        <v>0</v>
      </c>
      <c r="H55" s="10"/>
      <c r="I55" s="11"/>
      <c r="L55" s="22"/>
      <c r="O55" s="16"/>
      <c r="R55" s="16"/>
    </row>
    <row r="56" spans="1:18" ht="11.25" customHeight="1">
      <c r="A56" s="2"/>
      <c r="B56" s="2"/>
      <c r="C56" s="2"/>
      <c r="D56" s="8"/>
      <c r="E56" s="34" t="s">
        <v>37</v>
      </c>
      <c r="F56" s="35" t="s">
        <v>34</v>
      </c>
      <c r="G56" s="12"/>
      <c r="H56" s="12"/>
      <c r="I56" s="5">
        <f>IF(G55="*",,IF(G55&gt;G57,F55,F57))</f>
        <v>0</v>
      </c>
      <c r="J56" s="15" t="s">
        <v>0</v>
      </c>
      <c r="O56" s="16"/>
      <c r="R56" s="16"/>
    </row>
    <row r="57" spans="4:18" ht="11.25" customHeight="1">
      <c r="D57" s="8"/>
      <c r="F57" s="219" t="str">
        <f>IF($B$42=1,C49,IF($B$42=2,C42,IF($B$42=3,C43,IF($B$42=4,C44,IF($B$42=5,C45,IF($B$42=6,C46,IF($B$42=7,C47,IF($B$42=8,C48,))))))))</f>
        <v>Bb</v>
      </c>
      <c r="G57" s="224" t="s">
        <v>0</v>
      </c>
      <c r="H57" s="12"/>
      <c r="I57" s="225"/>
      <c r="O57" s="16"/>
      <c r="R57" s="16"/>
    </row>
    <row r="58" spans="1:19" ht="14.25" customHeight="1">
      <c r="A58" s="20" t="s">
        <v>191</v>
      </c>
      <c r="B58" s="221"/>
      <c r="C58" s="222"/>
      <c r="D58" s="227"/>
      <c r="E58" s="286" t="s">
        <v>231</v>
      </c>
      <c r="F58" s="114"/>
      <c r="G58" s="115"/>
      <c r="H58" s="222"/>
      <c r="I58" s="222"/>
      <c r="J58" s="222"/>
      <c r="K58" s="222"/>
      <c r="L58" s="222"/>
      <c r="M58" s="222"/>
      <c r="N58" s="223"/>
      <c r="O58" s="19" t="s">
        <v>260</v>
      </c>
      <c r="R58" s="18">
        <f>IF(P50="*",,IF(P50&gt;P66,O50,O66))</f>
        <v>0</v>
      </c>
      <c r="S58" s="21" t="s">
        <v>0</v>
      </c>
    </row>
    <row r="59" spans="1:18" ht="11.25" customHeight="1">
      <c r="A59">
        <v>9</v>
      </c>
      <c r="B59" s="265">
        <f>SorteggioIniziale!$N$17</f>
        <v>2</v>
      </c>
      <c r="C59" s="9" t="s">
        <v>192</v>
      </c>
      <c r="D59" s="2"/>
      <c r="F59" s="214" t="str">
        <f>IF($B$59=1,C59,IF($B$59=2,C60,IF($B$59=3,C61,IF($B$59=4,C62,IF($B$59=5,C63,IF($B$59=6,C64,IF($B$59=7,C65,IF($B$59=8,C66,))))))))</f>
        <v>Lituania</v>
      </c>
      <c r="G59" s="226" t="s">
        <v>0</v>
      </c>
      <c r="H59" s="12"/>
      <c r="I59" s="352" t="s">
        <v>231</v>
      </c>
      <c r="J59" s="114"/>
      <c r="K59" s="115"/>
      <c r="O59" s="16"/>
      <c r="R59" s="22"/>
    </row>
    <row r="60" spans="1:15" ht="11.25" customHeight="1">
      <c r="A60">
        <v>10</v>
      </c>
      <c r="B60" s="119" t="str">
        <f>IF($B$59=1,"2",IF($B$59=2,"3",IF($B$59=3,"4",IF($B$59=4,"5",IF($B$59=5,"6",IF($B$59=6,"7",IF($B$59=7,"8",IF($B$59=8,"1",))))))))</f>
        <v>3</v>
      </c>
      <c r="C60" s="9" t="s">
        <v>193</v>
      </c>
      <c r="D60" s="2"/>
      <c r="E60" s="34" t="s">
        <v>38</v>
      </c>
      <c r="F60" s="35" t="s">
        <v>34</v>
      </c>
      <c r="G60" s="12"/>
      <c r="H60" s="12"/>
      <c r="I60" s="5">
        <f>IF(G59="*",,IF(G59&gt;G61,F59,F61))</f>
        <v>0</v>
      </c>
      <c r="J60" s="15" t="s">
        <v>0</v>
      </c>
      <c r="L60" s="352" t="s">
        <v>231</v>
      </c>
      <c r="M60" s="114"/>
      <c r="N60" s="115"/>
      <c r="O60" s="16"/>
    </row>
    <row r="61" spans="1:15" ht="11.25" customHeight="1">
      <c r="A61">
        <v>11</v>
      </c>
      <c r="B61" s="119" t="str">
        <f>IF($B$59=1,"3",IF($B$59=2,"4",IF($B$59=3,"5",IF($B$59=4,"6",IF($B$59=5,"7",IF($B$59=6,"8",IF($B$59=7,"1",IF($B$59=8,"2",))))))))</f>
        <v>4</v>
      </c>
      <c r="C61" s="9" t="s">
        <v>156</v>
      </c>
      <c r="D61" s="2"/>
      <c r="F61" s="214" t="str">
        <f>IF($B$59=1,C60,IF($B$59=2,C61,IF($B$59=3,C62,IF($B$59=4,C63,IF($B$59=5,C64,IF($B$59=6,C65,IF($B$59=7,C66,IF($B$59=8,C59,))))))))</f>
        <v>Mm</v>
      </c>
      <c r="G61" s="15" t="s">
        <v>0</v>
      </c>
      <c r="H61" s="13"/>
      <c r="I61" s="14"/>
      <c r="L61" s="17"/>
      <c r="O61" s="16"/>
    </row>
    <row r="62" spans="1:15" ht="11.25" customHeight="1">
      <c r="A62">
        <v>12</v>
      </c>
      <c r="B62" s="119" t="str">
        <f>IF($B$59=1,"4",IF($B$59=2,"5",IF($B$59=3,"6",IF($B$59=4,"7",IF($B$59=5,"8",IF($B$59=6,"1",IF($B$59=7,"2",IF($B$59=8,"3",))))))))</f>
        <v>5</v>
      </c>
      <c r="C62" s="9" t="s">
        <v>157</v>
      </c>
      <c r="D62" s="2"/>
      <c r="E62" s="286" t="s">
        <v>231</v>
      </c>
      <c r="F62" s="114"/>
      <c r="G62" s="115"/>
      <c r="H62" s="19" t="s">
        <v>257</v>
      </c>
      <c r="L62" s="5">
        <f>IF(J60="*",,IF(J60&gt;J64,I60,I64))</f>
        <v>0</v>
      </c>
      <c r="M62" s="15" t="s">
        <v>0</v>
      </c>
      <c r="O62" s="16"/>
    </row>
    <row r="63" spans="1:15" ht="11.25" customHeight="1">
      <c r="A63">
        <v>13</v>
      </c>
      <c r="B63" s="119" t="str">
        <f>IF($B$59=1,"5",IF($B$59=2,"6",IF($B$59=3,"7",IF($B$59=4,"8",IF($B$59=5,"1",IF($B$59=6,"2",IF($B$59=7,"3",IF($B$59=8,"4",))))))))</f>
        <v>6</v>
      </c>
      <c r="C63" s="9" t="s">
        <v>158</v>
      </c>
      <c r="D63" s="2"/>
      <c r="F63" s="214" t="str">
        <f>IF($B$59=1,C61,IF($B$59=2,C62,IF($B$59=3,C63,IF($B$59=4,C64,IF($B$59=5,C65,IF($B$59=6,C66,IF($B$59=7,C59,IF($B$59=8,C60,))))))))</f>
        <v>Nn</v>
      </c>
      <c r="G63" s="15" t="s">
        <v>0</v>
      </c>
      <c r="H63" s="10"/>
      <c r="I63" s="11"/>
      <c r="L63" s="16"/>
      <c r="O63" s="16"/>
    </row>
    <row r="64" spans="1:15" ht="11.25" customHeight="1">
      <c r="A64">
        <v>14</v>
      </c>
      <c r="B64" s="119" t="str">
        <f>IF($B$59=1,"6",IF($B$59=2,"7",IF($B$59=3,"8",IF($B$59=4,"1",IF($B$59=5,"2",IF($B$59=6,"3",IF($B$59=7,"4",IF($B$59=8,"5",))))))))</f>
        <v>7</v>
      </c>
      <c r="C64" s="9" t="s">
        <v>159</v>
      </c>
      <c r="D64" s="2"/>
      <c r="E64" s="34" t="s">
        <v>39</v>
      </c>
      <c r="F64" s="35" t="s">
        <v>34</v>
      </c>
      <c r="G64" s="12"/>
      <c r="H64" s="12"/>
      <c r="I64" s="5">
        <f>IF(G63="*",,IF(G63&gt;G65,F63,F65))</f>
        <v>0</v>
      </c>
      <c r="J64" s="15" t="s">
        <v>0</v>
      </c>
      <c r="L64" s="16"/>
      <c r="O64" s="16"/>
    </row>
    <row r="65" spans="1:15" ht="11.25" customHeight="1">
      <c r="A65">
        <v>15</v>
      </c>
      <c r="B65" s="119" t="str">
        <f>IF($B$59=1,"7",IF($B$59=2,"8",IF($B$59=3,"1",IF($B$59=4,"2",IF($B$59=5,"3",IF($B$59=6,"4",IF($B$59=7,"5",IF($B$59=8,"6",))))))))</f>
        <v>8</v>
      </c>
      <c r="C65" s="9" t="s">
        <v>160</v>
      </c>
      <c r="D65" s="2"/>
      <c r="F65" s="214" t="str">
        <f>IF($B$59=1,C62,IF($B$59=2,C63,IF($B$59=3,C64,IF($B$59=4,C65,IF($B$59=5,C66,IF($B$59=6,C59,IF($B$59=7,C60,IF($B$59=8,C61,))))))))</f>
        <v>Oo</v>
      </c>
      <c r="G65" s="15" t="s">
        <v>0</v>
      </c>
      <c r="H65" s="13"/>
      <c r="I65" s="14"/>
      <c r="L65" s="16"/>
      <c r="O65" s="16"/>
    </row>
    <row r="66" spans="1:16" ht="11.25" customHeight="1">
      <c r="A66">
        <v>16</v>
      </c>
      <c r="B66" s="119" t="str">
        <f>IF($B$59=1,"8",IF($B$59=2,"1",IF($B$59=3,"2",IF($B$59=4,"3",IF($B$59=5,"4",IF($B$59=6,"5",IF($B$59=7,"6",IF($B$59=8,"7",))))))))</f>
        <v>1</v>
      </c>
      <c r="C66" s="9" t="s">
        <v>161</v>
      </c>
      <c r="D66" s="2"/>
      <c r="E66" s="286" t="s">
        <v>231</v>
      </c>
      <c r="F66" s="114"/>
      <c r="G66" s="115"/>
      <c r="J66" s="3"/>
      <c r="K66" s="27"/>
      <c r="L66" s="19" t="s">
        <v>259</v>
      </c>
      <c r="O66" s="5">
        <f>IF(M62="*",,IF(M62&gt;M70,L62,L70))</f>
        <v>0</v>
      </c>
      <c r="P66" s="15" t="s">
        <v>0</v>
      </c>
    </row>
    <row r="67" spans="4:15" ht="11.25" customHeight="1">
      <c r="D67" s="2"/>
      <c r="F67" s="214" t="str">
        <f>IF($B$59=1,C63,IF($B$59=2,C64,IF($B$59=3,C65,IF($B$59=4,C66,IF($B$59=5,C59,IF($B$59=6,C60,IF($B$59=7,C61,IF($B$59=8,C62,))))))))</f>
        <v>Pp</v>
      </c>
      <c r="G67" s="15" t="s">
        <v>0</v>
      </c>
      <c r="H67" s="10"/>
      <c r="I67" s="352" t="s">
        <v>231</v>
      </c>
      <c r="J67" s="114"/>
      <c r="K67" s="115"/>
      <c r="L67" s="16"/>
      <c r="O67" s="22"/>
    </row>
    <row r="68" spans="1:12" ht="11.25" customHeight="1">
      <c r="A68" s="2"/>
      <c r="B68" s="2"/>
      <c r="C68" s="2"/>
      <c r="D68" s="2"/>
      <c r="E68" s="34" t="s">
        <v>40</v>
      </c>
      <c r="F68" s="35" t="s">
        <v>34</v>
      </c>
      <c r="G68" s="12"/>
      <c r="H68" s="12"/>
      <c r="I68" s="5">
        <f>IF(G67="*",,IF(G67&gt;G69,F67,F69))</f>
        <v>0</v>
      </c>
      <c r="J68" s="15" t="s">
        <v>0</v>
      </c>
      <c r="L68" s="16"/>
    </row>
    <row r="69" spans="1:12" ht="11.25" customHeight="1">
      <c r="A69" s="2"/>
      <c r="B69" s="2"/>
      <c r="C69" s="2"/>
      <c r="D69" s="2"/>
      <c r="F69" s="214" t="str">
        <f>IF($B$59=1,C64,IF($B$59=2,C65,IF($B$59=3,C66,IF($B$59=4,C59,IF($B$59=5,C60,IF($B$59=6,C61,IF($B$59=7,C62,IF($B$59=8,C63,))))))))</f>
        <v>Qq</v>
      </c>
      <c r="G69" s="15" t="s">
        <v>0</v>
      </c>
      <c r="H69" s="13"/>
      <c r="I69" s="14"/>
      <c r="L69" s="16"/>
    </row>
    <row r="70" spans="1:13" ht="11.25" customHeight="1">
      <c r="A70" s="235"/>
      <c r="B70" s="2"/>
      <c r="C70" s="2"/>
      <c r="E70" s="286" t="s">
        <v>231</v>
      </c>
      <c r="F70" s="114"/>
      <c r="G70" s="115"/>
      <c r="H70" s="19" t="s">
        <v>258</v>
      </c>
      <c r="L70" s="5">
        <f>IF(J68="*",,IF(J68&gt;J72,I68,I72))</f>
        <v>0</v>
      </c>
      <c r="M70" s="15" t="s">
        <v>0</v>
      </c>
    </row>
    <row r="71" spans="1:12" ht="11.25" customHeight="1">
      <c r="A71" s="2"/>
      <c r="B71" s="2"/>
      <c r="C71" s="2"/>
      <c r="F71" s="214" t="str">
        <f>IF($B$59=1,C65,IF($B$59=2,C66,IF($B$59=3,C59,IF($B$59=4,C60,IF($B$59=5,C61,IF($B$59=6,C62,IF($B$59=7,C63,IF($B$59=8,C64,))))))))</f>
        <v>Rr</v>
      </c>
      <c r="G71" s="15" t="s">
        <v>0</v>
      </c>
      <c r="H71" s="10"/>
      <c r="I71" s="11"/>
      <c r="L71" s="22"/>
    </row>
    <row r="72" spans="1:18" ht="11.25" customHeight="1">
      <c r="A72" s="249" t="s">
        <v>173</v>
      </c>
      <c r="B72" s="250"/>
      <c r="C72" s="270"/>
      <c r="E72" s="34" t="s">
        <v>41</v>
      </c>
      <c r="F72" s="35" t="s">
        <v>34</v>
      </c>
      <c r="G72" s="12"/>
      <c r="H72" s="12"/>
      <c r="I72" s="5">
        <f>IF(G71="*",,IF(G71&gt;G73,F71,F73))</f>
        <v>0</v>
      </c>
      <c r="J72" s="15" t="s">
        <v>0</v>
      </c>
      <c r="R72" s="2"/>
    </row>
    <row r="73" spans="1:18" ht="11.25" customHeight="1">
      <c r="A73" s="271" t="s">
        <v>174</v>
      </c>
      <c r="B73" s="254"/>
      <c r="C73" s="272"/>
      <c r="F73" s="214" t="str">
        <f>IF($B$59=1,C66,IF($B$59=2,C59,IF($B$59=3,C60,IF($B$59=4,C61,IF($B$59=5,C62,IF($B$59=6,C63,IF($B$59=7,C64,IF($B$59=8,C65,))))))))</f>
        <v>Italia</v>
      </c>
      <c r="G73" s="15" t="s">
        <v>0</v>
      </c>
      <c r="H73" s="13"/>
      <c r="I73" s="14"/>
      <c r="R73" s="2"/>
    </row>
    <row r="75" spans="2:19" ht="12.75">
      <c r="B75" s="143"/>
      <c r="C75" s="143"/>
      <c r="D75" s="143"/>
      <c r="E75" s="143"/>
      <c r="F75" s="143"/>
      <c r="G75" s="14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6" s="2" customFormat="1" ht="15.75">
      <c r="A76" s="132"/>
      <c r="P76" s="131"/>
    </row>
    <row r="77" spans="1:17" s="2" customFormat="1" ht="12.75">
      <c r="A77" s="13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5"/>
      <c r="Q77" s="136"/>
    </row>
    <row r="78" spans="1:32" s="134" customFormat="1" ht="12.75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3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="2" customFormat="1" ht="12.75">
      <c r="P79" s="131"/>
    </row>
    <row r="80" spans="12:16" s="2" customFormat="1" ht="12.75">
      <c r="L80" s="134"/>
      <c r="M80" s="134"/>
      <c r="N80" s="134"/>
      <c r="O80" s="134"/>
      <c r="P80" s="135"/>
    </row>
    <row r="81" s="2" customFormat="1" ht="12.75">
      <c r="P81" s="131"/>
    </row>
    <row r="82" s="2" customFormat="1" ht="12.75">
      <c r="P82" s="131"/>
    </row>
    <row r="83" spans="4:16" s="2" customFormat="1" ht="12.75">
      <c r="D83" s="136"/>
      <c r="P83" s="131"/>
    </row>
    <row r="84" s="2" customFormat="1" ht="12.75">
      <c r="P84" s="131"/>
    </row>
    <row r="85" spans="1:16" s="2" customFormat="1" ht="12.75">
      <c r="A85" s="8"/>
      <c r="B85" s="8"/>
      <c r="C85" s="8"/>
      <c r="D85" s="8"/>
      <c r="E85" s="8"/>
      <c r="P85" s="131"/>
    </row>
    <row r="86" spans="1:16" s="2" customFormat="1" ht="12.75">
      <c r="A86" s="8"/>
      <c r="B86" s="8"/>
      <c r="C86" s="8"/>
      <c r="D86" s="8"/>
      <c r="P86" s="131"/>
    </row>
    <row r="87" spans="1:16" s="2" customFormat="1" ht="12.75">
      <c r="A87" s="8"/>
      <c r="C87" s="8"/>
      <c r="P87" s="131"/>
    </row>
    <row r="88" s="2" customFormat="1" ht="12.75">
      <c r="P88" s="131"/>
    </row>
    <row r="89" s="2" customFormat="1" ht="12.75">
      <c r="P89" s="131"/>
    </row>
    <row r="90" s="2" customFormat="1" ht="12.75">
      <c r="P90" s="131"/>
    </row>
    <row r="91" spans="1:16" s="2" customFormat="1" ht="12.75">
      <c r="A91" s="8"/>
      <c r="B91" s="8"/>
      <c r="C91" s="8"/>
      <c r="P91" s="131"/>
    </row>
    <row r="92" spans="16:32" s="2" customFormat="1" ht="12.75">
      <c r="P92" s="131"/>
      <c r="AA92" s="74"/>
      <c r="AB92" s="74"/>
      <c r="AC92" s="74"/>
      <c r="AD92" s="74"/>
      <c r="AF92" s="74"/>
    </row>
    <row r="93" spans="1:32" s="2" customFormat="1" ht="12.75">
      <c r="A93" s="137"/>
      <c r="P93" s="131"/>
      <c r="Q93" s="74"/>
      <c r="R93" s="74"/>
      <c r="S93" s="87"/>
      <c r="AA93" s="74"/>
      <c r="AB93" s="74"/>
      <c r="AC93" s="74"/>
      <c r="AD93" s="74"/>
      <c r="AF93" s="74"/>
    </row>
    <row r="94" spans="16:32" s="2" customFormat="1" ht="12.75">
      <c r="P94" s="131"/>
      <c r="Q94" s="74"/>
      <c r="R94" s="74"/>
      <c r="S94" s="87"/>
      <c r="T94" s="74"/>
      <c r="X94" s="74"/>
      <c r="Y94" s="74"/>
      <c r="Z94" s="74"/>
      <c r="AA94" s="74"/>
      <c r="AB94" s="74"/>
      <c r="AC94" s="74"/>
      <c r="AD94" s="74"/>
      <c r="AF94" s="74"/>
    </row>
    <row r="95" spans="16:32" s="2" customFormat="1" ht="12.75">
      <c r="P95" s="131"/>
      <c r="T95" s="74"/>
      <c r="X95" s="74"/>
      <c r="Y95" s="74"/>
      <c r="Z95" s="74"/>
      <c r="AA95" s="74"/>
      <c r="AB95" s="74"/>
      <c r="AC95" s="74"/>
      <c r="AD95" s="74"/>
      <c r="AF95" s="74"/>
    </row>
    <row r="96" spans="16:32" s="2" customFormat="1" ht="12.75">
      <c r="P96" s="131"/>
      <c r="X96" s="74"/>
      <c r="Y96" s="74"/>
      <c r="Z96" s="74"/>
      <c r="AA96" s="74"/>
      <c r="AB96" s="74"/>
      <c r="AC96" s="74"/>
      <c r="AD96" s="74"/>
      <c r="AF96" s="74"/>
    </row>
    <row r="97" s="2" customFormat="1" ht="12.75">
      <c r="P97" s="131"/>
    </row>
    <row r="98" spans="16:19" s="2" customFormat="1" ht="12.75">
      <c r="P98" s="131"/>
      <c r="R98" s="74"/>
      <c r="S98" s="74"/>
    </row>
    <row r="99" spans="16:23" s="2" customFormat="1" ht="12.75">
      <c r="P99" s="138"/>
      <c r="R99" s="74"/>
      <c r="S99" s="74"/>
      <c r="T99" s="74"/>
      <c r="U99" s="74"/>
      <c r="V99" s="74"/>
      <c r="W99" s="74"/>
    </row>
    <row r="100" spans="1:23" s="2" customFormat="1" ht="12.75">
      <c r="A100" s="8"/>
      <c r="B100" s="8"/>
      <c r="C100" s="8"/>
      <c r="P100" s="131"/>
      <c r="R100" s="74"/>
      <c r="S100" s="74"/>
      <c r="T100" s="74"/>
      <c r="U100" s="74"/>
      <c r="V100" s="74"/>
      <c r="W100" s="74"/>
    </row>
    <row r="101" spans="16:23" s="2" customFormat="1" ht="12.75">
      <c r="P101" s="131"/>
      <c r="R101" s="74"/>
      <c r="S101" s="74"/>
      <c r="T101" s="74"/>
      <c r="U101" s="74"/>
      <c r="V101" s="74"/>
      <c r="W101" s="74"/>
    </row>
    <row r="102" spans="1:52" s="2" customFormat="1" ht="12.75">
      <c r="A102" s="137"/>
      <c r="P102" s="131"/>
      <c r="Q102" s="87"/>
      <c r="R102" s="74"/>
      <c r="S102" s="74"/>
      <c r="T102" s="74"/>
      <c r="U102" s="74"/>
      <c r="V102" s="74"/>
      <c r="W102" s="74"/>
      <c r="X102" s="87"/>
      <c r="Y102" s="87"/>
      <c r="Z102" s="87"/>
      <c r="AA102" s="87"/>
      <c r="AP102" s="87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</row>
    <row r="103" spans="16:52" s="2" customFormat="1" ht="12.75">
      <c r="P103" s="131"/>
      <c r="Q103" s="74"/>
      <c r="R103" s="74"/>
      <c r="U103" s="74"/>
      <c r="V103" s="74"/>
      <c r="W103" s="74"/>
      <c r="AP103" s="87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</row>
    <row r="104" spans="16:52" s="2" customFormat="1" ht="12.75">
      <c r="P104" s="131"/>
      <c r="AP104" s="87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</row>
    <row r="105" spans="16:52" s="2" customFormat="1" ht="12.75">
      <c r="P105" s="131"/>
      <c r="AP105" s="87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</row>
    <row r="106" spans="16:52" s="2" customFormat="1" ht="12.75">
      <c r="P106" s="131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</row>
    <row r="107" s="2" customFormat="1" ht="12.75">
      <c r="AP107" s="87"/>
    </row>
    <row r="108" spans="16:20" s="2" customFormat="1" ht="12.75">
      <c r="P108" s="131"/>
      <c r="T108" s="74"/>
    </row>
    <row r="109" spans="16:20" s="2" customFormat="1" ht="12.75">
      <c r="P109" s="131"/>
      <c r="T109" s="74"/>
    </row>
    <row r="110" spans="16:20" s="2" customFormat="1" ht="12.75">
      <c r="P110" s="131"/>
      <c r="T110" s="74"/>
    </row>
    <row r="111" spans="1:16" s="2" customFormat="1" ht="12.75">
      <c r="A111" s="8"/>
      <c r="P111" s="131"/>
    </row>
    <row r="112" spans="16:32" s="2" customFormat="1" ht="12.75">
      <c r="P112" s="131"/>
      <c r="AF112" s="74"/>
    </row>
    <row r="113" spans="1:18" s="2" customFormat="1" ht="12.75">
      <c r="A113" s="139"/>
      <c r="P113" s="131"/>
      <c r="R113" s="139"/>
    </row>
    <row r="114" spans="2:31" s="2" customFormat="1" ht="12.75">
      <c r="B114" s="74"/>
      <c r="C114" s="74"/>
      <c r="D114" s="74"/>
      <c r="E114" s="74"/>
      <c r="F114" s="74"/>
      <c r="G114" s="74"/>
      <c r="H114" s="74"/>
      <c r="I114" s="74"/>
      <c r="J114" s="74"/>
      <c r="L114" s="74"/>
      <c r="M114" s="74"/>
      <c r="O114" s="140"/>
      <c r="P114" s="131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E114" s="74"/>
    </row>
    <row r="115" spans="2:31" s="2" customFormat="1" ht="12.75">
      <c r="B115" s="74"/>
      <c r="C115" s="74"/>
      <c r="D115" s="74"/>
      <c r="E115" s="74"/>
      <c r="F115" s="74"/>
      <c r="G115" s="74"/>
      <c r="H115" s="74"/>
      <c r="I115" s="74"/>
      <c r="J115" s="74"/>
      <c r="L115" s="74"/>
      <c r="M115" s="74"/>
      <c r="O115" s="140"/>
      <c r="P115" s="131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E115" s="74"/>
    </row>
    <row r="116" spans="2:31" s="2" customFormat="1" ht="12.75">
      <c r="B116" s="74"/>
      <c r="C116" s="74"/>
      <c r="D116" s="74"/>
      <c r="E116" s="74"/>
      <c r="F116" s="74"/>
      <c r="G116" s="74"/>
      <c r="H116" s="74"/>
      <c r="I116" s="74"/>
      <c r="J116" s="74"/>
      <c r="L116" s="74"/>
      <c r="M116" s="74"/>
      <c r="O116" s="140"/>
      <c r="P116" s="131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E116" s="74"/>
    </row>
    <row r="117" s="2" customFormat="1" ht="12.75">
      <c r="P117" s="131"/>
    </row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</sheetData>
  <sheetProtection/>
  <printOptions/>
  <pageMargins left="0.12" right="0.12" top="0.14" bottom="0" header="0.14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13"/>
  <sheetViews>
    <sheetView zoomScalePageLayoutView="0" workbookViewId="0" topLeftCell="A1">
      <selection activeCell="U44" sqref="U44"/>
    </sheetView>
  </sheetViews>
  <sheetFormatPr defaultColWidth="9.140625" defaultRowHeight="12.75"/>
  <cols>
    <col min="1" max="1" width="10.28125" style="0" customWidth="1"/>
    <col min="2" max="2" width="11.140625" style="0" customWidth="1"/>
    <col min="3" max="3" width="14.8515625" style="0" customWidth="1"/>
    <col min="4" max="4" width="10.8515625" style="0" customWidth="1"/>
    <col min="5" max="5" width="11.8515625" style="0" customWidth="1"/>
    <col min="6" max="6" width="12.28125" style="0" customWidth="1"/>
    <col min="7" max="7" width="4.140625" style="0" customWidth="1"/>
    <col min="8" max="8" width="7.57421875" style="0" customWidth="1"/>
    <col min="9" max="9" width="12.8515625" style="0" customWidth="1"/>
    <col min="10" max="10" width="4.28125" style="0" customWidth="1"/>
    <col min="11" max="11" width="5.421875" style="0" customWidth="1"/>
    <col min="12" max="12" width="11.7109375" style="0" customWidth="1"/>
    <col min="13" max="13" width="4.140625" style="0" customWidth="1"/>
    <col min="14" max="14" width="6.00390625" style="0" customWidth="1"/>
    <col min="15" max="15" width="13.421875" style="0" customWidth="1"/>
    <col min="16" max="16" width="4.28125" style="0" customWidth="1"/>
    <col min="17" max="17" width="5.421875" style="0" customWidth="1"/>
    <col min="18" max="18" width="14.7109375" style="0" customWidth="1"/>
    <col min="19" max="19" width="5.140625" style="0" customWidth="1"/>
    <col min="20" max="20" width="6.421875" style="0" customWidth="1"/>
    <col min="21" max="21" width="13.7109375" style="0" customWidth="1"/>
  </cols>
  <sheetData>
    <row r="1" spans="1:15" s="213" customFormat="1" ht="18.75" customHeight="1" thickBot="1">
      <c r="A1" s="30" t="s">
        <v>233</v>
      </c>
      <c r="B1" s="31"/>
      <c r="C1" s="31"/>
      <c r="D1" s="31"/>
      <c r="E1" s="31"/>
      <c r="F1" s="31"/>
      <c r="G1" s="211"/>
      <c r="H1" s="211"/>
      <c r="I1" s="211"/>
      <c r="J1" s="211"/>
      <c r="K1" s="284"/>
      <c r="L1" s="284"/>
      <c r="M1" s="285"/>
      <c r="N1" s="341"/>
      <c r="O1" s="341"/>
    </row>
    <row r="2" spans="1:15" ht="15" customHeight="1" thickBot="1">
      <c r="A2" s="19" t="s">
        <v>171</v>
      </c>
      <c r="C2" s="7"/>
      <c r="D2" s="7"/>
      <c r="K2" s="342" t="s">
        <v>247</v>
      </c>
      <c r="L2" s="343"/>
      <c r="M2" s="343"/>
      <c r="N2" s="344"/>
      <c r="O2" s="345"/>
    </row>
    <row r="3" spans="1:6" ht="11.25" customHeight="1">
      <c r="A3" s="19" t="s">
        <v>28</v>
      </c>
      <c r="E3" s="390"/>
      <c r="F3" s="1"/>
    </row>
    <row r="4" ht="11.25" customHeight="1">
      <c r="A4" s="19" t="s">
        <v>177</v>
      </c>
    </row>
    <row r="5" ht="11.25" customHeight="1">
      <c r="A5" s="19" t="s">
        <v>238</v>
      </c>
    </row>
    <row r="6" spans="1:14" s="197" customFormat="1" ht="15" customHeight="1">
      <c r="A6" s="193" t="s">
        <v>29</v>
      </c>
      <c r="B6" s="194" t="s">
        <v>209</v>
      </c>
      <c r="C6" s="195"/>
      <c r="D6" s="193" t="s">
        <v>199</v>
      </c>
      <c r="E6" s="182"/>
      <c r="H6" s="198" t="s">
        <v>31</v>
      </c>
      <c r="I6" s="194" t="s">
        <v>211</v>
      </c>
      <c r="J6" s="199"/>
      <c r="K6" s="199"/>
      <c r="L6" s="199"/>
      <c r="M6" s="199"/>
      <c r="N6" s="182"/>
    </row>
    <row r="7" spans="1:9" s="197" customFormat="1" ht="15" customHeight="1">
      <c r="A7" s="183" t="s">
        <v>30</v>
      </c>
      <c r="B7" s="184"/>
      <c r="C7" s="194" t="s">
        <v>212</v>
      </c>
      <c r="D7" s="185"/>
      <c r="F7" s="220"/>
      <c r="G7" s="220"/>
      <c r="I7" s="2"/>
    </row>
    <row r="8" spans="1:13" ht="12.75">
      <c r="A8" s="141" t="s">
        <v>330</v>
      </c>
      <c r="B8" s="2"/>
      <c r="I8" s="114" t="s">
        <v>232</v>
      </c>
      <c r="J8" s="116"/>
      <c r="K8" s="116"/>
      <c r="L8" s="116"/>
      <c r="M8" s="115"/>
    </row>
    <row r="9" spans="1:21" ht="12.75">
      <c r="A9" s="233" t="s">
        <v>25</v>
      </c>
      <c r="B9" s="221"/>
      <c r="C9" s="28" t="s">
        <v>8</v>
      </c>
      <c r="D9" s="2"/>
      <c r="E9" s="286" t="s">
        <v>231</v>
      </c>
      <c r="F9" s="114"/>
      <c r="G9" s="115"/>
      <c r="H9" s="2"/>
      <c r="L9" s="144"/>
      <c r="M9" s="2"/>
      <c r="N9" s="2"/>
      <c r="O9" s="144"/>
      <c r="P9" s="2"/>
      <c r="Q9" s="2"/>
      <c r="R9" s="144"/>
      <c r="S9" s="2"/>
      <c r="T9" s="2"/>
      <c r="U9" s="144"/>
    </row>
    <row r="10" spans="1:21" ht="12.75" customHeight="1">
      <c r="A10">
        <v>1</v>
      </c>
      <c r="B10" s="311">
        <f>SorteggioIniziale!$B$32</f>
        <v>5</v>
      </c>
      <c r="C10" s="9" t="s">
        <v>9</v>
      </c>
      <c r="D10" s="141"/>
      <c r="F10" s="243" t="str">
        <f>IF($B$10=1,C10,IF($B$10=2,C11,IF($B$10=3,C12,IF($B$10=4,C13,IF($B$10=5,C14,)))))</f>
        <v>Epsilon</v>
      </c>
      <c r="G10" s="226">
        <v>2</v>
      </c>
      <c r="H10" s="10"/>
      <c r="I10" s="114" t="s">
        <v>231</v>
      </c>
      <c r="J10" s="116"/>
      <c r="K10" s="115"/>
      <c r="L10" s="144"/>
      <c r="M10" s="2"/>
      <c r="N10" s="2"/>
      <c r="O10" s="144"/>
      <c r="P10" s="2"/>
      <c r="Q10" s="2"/>
      <c r="R10" s="144"/>
      <c r="S10" s="2"/>
      <c r="T10" s="2"/>
      <c r="U10" s="144"/>
    </row>
    <row r="11" spans="1:14" ht="12.75">
      <c r="A11">
        <v>2</v>
      </c>
      <c r="B11" s="119" t="str">
        <f>IF($B$10=1,"2",IF($B$10=2,"3",IF($B$10=3,"4",IF($B$10=4,"5",IF($B$10=5,"1",)))))</f>
        <v>1</v>
      </c>
      <c r="C11" s="9" t="s">
        <v>10</v>
      </c>
      <c r="D11" s="141"/>
      <c r="E11" s="34" t="s">
        <v>33</v>
      </c>
      <c r="F11" s="35" t="s">
        <v>34</v>
      </c>
      <c r="G11" s="12"/>
      <c r="H11" s="12"/>
      <c r="I11" s="88" t="str">
        <f>IF(G10="*",,IF(G10&gt;G12,F10,F12))</f>
        <v>Epsilon</v>
      </c>
      <c r="J11" s="226" t="s">
        <v>0</v>
      </c>
      <c r="L11" s="114" t="s">
        <v>231</v>
      </c>
      <c r="M11" s="116"/>
      <c r="N11" s="115"/>
    </row>
    <row r="12" spans="1:12" ht="12.75">
      <c r="A12">
        <v>3</v>
      </c>
      <c r="B12" s="119" t="str">
        <f>IF($B$10=1,"3",IF($B$10=2,"4",IF($B$10=3,"5",IF($B$10=4,"1",IF($B$10=5,"2",)))))</f>
        <v>2</v>
      </c>
      <c r="C12" s="9" t="s">
        <v>11</v>
      </c>
      <c r="D12" s="8"/>
      <c r="E12" s="2"/>
      <c r="F12" s="214" t="str">
        <f>IF($B$10=1,C11,IF($B$10=2,C12,IF($B$10=3,C13,IF($B$10=4,C14,IF($B$10=5,C10,)))))</f>
        <v>Alfa</v>
      </c>
      <c r="G12" s="15">
        <v>1</v>
      </c>
      <c r="H12" s="13"/>
      <c r="I12" s="14"/>
      <c r="L12" s="17"/>
    </row>
    <row r="13" spans="1:13" ht="12.75">
      <c r="A13">
        <v>4</v>
      </c>
      <c r="B13" s="119" t="str">
        <f>IF($B$10=1,"4",IF($B$10=2,"5",IF($B$10=3,"1",IF($B$10=4,"2",IF($B$10=5,"3",)))))</f>
        <v>3</v>
      </c>
      <c r="C13" s="9" t="s">
        <v>12</v>
      </c>
      <c r="D13" s="2"/>
      <c r="E13" s="286" t="s">
        <v>231</v>
      </c>
      <c r="F13" s="114"/>
      <c r="G13" s="115"/>
      <c r="H13" s="19" t="s">
        <v>42</v>
      </c>
      <c r="L13" s="5">
        <f>IF(J11="*",,IF(J11&gt;J15,I11,I15))</f>
        <v>0</v>
      </c>
      <c r="M13" s="21" t="s">
        <v>0</v>
      </c>
    </row>
    <row r="14" spans="1:12" ht="12.75">
      <c r="A14">
        <v>5</v>
      </c>
      <c r="B14" s="119" t="str">
        <f>IF($B$10=1,"5",IF($B$10=2,"1",IF($B$10=3,"2",IF($B$10=4,"3",IF($B$10=5,"4",)))))</f>
        <v>4</v>
      </c>
      <c r="C14" s="9" t="s">
        <v>13</v>
      </c>
      <c r="D14" s="8"/>
      <c r="E14" s="8"/>
      <c r="F14" s="214" t="str">
        <f>IF($B$10=1,C12,IF($B$10=2,C13,IF($B$10=3,C14,IF($B$10=4,C10,IF($B$10=5,C11,)))))</f>
        <v>Beta</v>
      </c>
      <c r="G14" s="29" t="s">
        <v>0</v>
      </c>
      <c r="H14" s="10"/>
      <c r="I14" s="270"/>
      <c r="J14" s="2"/>
      <c r="L14" s="16"/>
    </row>
    <row r="15" spans="4:17" ht="12.75">
      <c r="D15" s="2"/>
      <c r="E15" s="34" t="s">
        <v>35</v>
      </c>
      <c r="F15" s="35" t="s">
        <v>34</v>
      </c>
      <c r="G15" s="12"/>
      <c r="H15" s="12"/>
      <c r="I15" s="5">
        <f>IF(G14="*",,IF(G14&gt;G16,F14,F16))</f>
        <v>0</v>
      </c>
      <c r="J15" s="29" t="s">
        <v>0</v>
      </c>
      <c r="L15" s="16"/>
      <c r="O15" s="2"/>
      <c r="P15" s="2"/>
      <c r="Q15" s="2"/>
    </row>
    <row r="16" spans="5:15" ht="12.75">
      <c r="E16" s="2"/>
      <c r="F16" s="214" t="str">
        <f>IF($B$10=1,C13,IF($B$10=2,C14,IF($B$10=3,C10,IF($B$10=4,C11,IF($B$10=5,C12,)))))</f>
        <v>Gamma</v>
      </c>
      <c r="G16" s="29" t="s">
        <v>0</v>
      </c>
      <c r="H16" s="13"/>
      <c r="I16" s="14"/>
      <c r="L16" s="16"/>
      <c r="O16" s="6"/>
    </row>
    <row r="17" spans="5:16" ht="12.75">
      <c r="E17" s="286" t="s">
        <v>231</v>
      </c>
      <c r="F17" s="114"/>
      <c r="G17" s="115"/>
      <c r="J17" s="3"/>
      <c r="K17" s="27"/>
      <c r="L17" s="19" t="s">
        <v>47</v>
      </c>
      <c r="O17" s="5">
        <f>IF(M13="*",,IF(M13&gt;M21,L13,L21))</f>
        <v>0</v>
      </c>
      <c r="P17" s="141"/>
    </row>
    <row r="18" spans="1:15" ht="12.75">
      <c r="A18" s="2"/>
      <c r="B18" s="2"/>
      <c r="E18" s="2"/>
      <c r="F18" s="214" t="str">
        <f>IF($B$10=1,C14,IF($B$10=2,C10,IF($B$10=3,C11,IF($B$10=4,C12,IF($B$10=5,C13,)))))</f>
        <v>Delta</v>
      </c>
      <c r="G18" s="15" t="s">
        <v>0</v>
      </c>
      <c r="H18" s="10"/>
      <c r="I18" s="114" t="s">
        <v>231</v>
      </c>
      <c r="J18" s="116"/>
      <c r="K18" s="115"/>
      <c r="L18" s="16"/>
      <c r="O18" s="16"/>
    </row>
    <row r="19" spans="1:15" ht="12.75">
      <c r="A19" s="20" t="s">
        <v>189</v>
      </c>
      <c r="B19" s="221"/>
      <c r="C19" s="28" t="s">
        <v>8</v>
      </c>
      <c r="E19" s="34" t="s">
        <v>36</v>
      </c>
      <c r="F19" s="35" t="s">
        <v>34</v>
      </c>
      <c r="G19" s="12"/>
      <c r="H19" s="12"/>
      <c r="I19" s="5">
        <f>IF(G18="*",,IF(G18&gt;G20,F18,F20))</f>
        <v>0</v>
      </c>
      <c r="J19" s="29" t="s">
        <v>0</v>
      </c>
      <c r="L19" s="16"/>
      <c r="O19" s="16"/>
    </row>
    <row r="20" spans="1:15" ht="13.5" customHeight="1">
      <c r="A20">
        <v>6</v>
      </c>
      <c r="B20" s="265">
        <f>SorteggioIniziale!$F$32</f>
        <v>3</v>
      </c>
      <c r="C20" s="9" t="s">
        <v>17</v>
      </c>
      <c r="D20" s="2"/>
      <c r="E20" s="2"/>
      <c r="F20" s="214" t="str">
        <f>IF($B$20=1,C20,IF($B$20=2,C21,IF($B$20=3,C22,IF($B$20=4,C23,IF($B$20=5,C24,)))))</f>
        <v>Lamda</v>
      </c>
      <c r="G20" s="15" t="s">
        <v>0</v>
      </c>
      <c r="H20" s="13"/>
      <c r="I20" s="14"/>
      <c r="L20" s="16"/>
      <c r="O20" s="16"/>
    </row>
    <row r="21" spans="1:22" ht="12.75">
      <c r="A21">
        <v>7</v>
      </c>
      <c r="B21" s="119" t="str">
        <f>IF($B$20=1,"2",IF($B$20=2,"3",IF($B$20=3,"4",IF($B$20=4,"5",IF($B$20=5,"1",)))))</f>
        <v>4</v>
      </c>
      <c r="C21" s="9" t="s">
        <v>18</v>
      </c>
      <c r="D21" s="2"/>
      <c r="E21" s="286" t="s">
        <v>231</v>
      </c>
      <c r="F21" s="310" t="s">
        <v>34</v>
      </c>
      <c r="G21" s="115"/>
      <c r="H21" s="19" t="s">
        <v>43</v>
      </c>
      <c r="L21" s="5">
        <f>IF(J19="*",,IF(J19&gt;J23,I19,I23))</f>
        <v>0</v>
      </c>
      <c r="M21" s="32" t="s">
        <v>0</v>
      </c>
      <c r="O21" s="16"/>
      <c r="Q21" s="2"/>
      <c r="R21" s="2"/>
      <c r="S21" s="2"/>
      <c r="T21" s="2"/>
      <c r="U21" s="2"/>
      <c r="V21" s="2"/>
    </row>
    <row r="22" spans="1:22" ht="12.75">
      <c r="A22">
        <v>8</v>
      </c>
      <c r="B22" s="119" t="str">
        <f>IF($B$20=1,"3",IF($B$20=2,"4",IF($B$20=3,"5",IF($B$20=4,"1",IF($B$20=5,"2",)))))</f>
        <v>5</v>
      </c>
      <c r="C22" s="9" t="s">
        <v>19</v>
      </c>
      <c r="D22" s="2"/>
      <c r="F22" s="214" t="str">
        <f>IF($B$20=1,C21,IF($B$20=2,C22,IF($B$20=3,C23,IF($B$20=4,C24,IF($B$20=5,C20,)))))</f>
        <v>Miu</v>
      </c>
      <c r="G22" s="326" t="s">
        <v>0</v>
      </c>
      <c r="H22" s="319"/>
      <c r="I22" s="11"/>
      <c r="L22" s="22"/>
      <c r="O22" s="16"/>
      <c r="Q22" s="2"/>
      <c r="R22" s="2"/>
      <c r="S22" s="2"/>
      <c r="T22" s="2"/>
      <c r="U22" s="2"/>
      <c r="V22" s="2"/>
    </row>
    <row r="23" spans="1:22" ht="12.75">
      <c r="A23">
        <v>9</v>
      </c>
      <c r="B23" s="145" t="str">
        <f>IF($B$20=1,"4",IF($B$20=2,"5",IF($B$20=3,"1",IF($B$20=4,"2",IF($B$20=5,"3",)))))</f>
        <v>1</v>
      </c>
      <c r="C23" s="159" t="s">
        <v>20</v>
      </c>
      <c r="D23" s="2"/>
      <c r="E23" s="34" t="s">
        <v>37</v>
      </c>
      <c r="F23" s="273"/>
      <c r="G23" s="12"/>
      <c r="H23" s="320"/>
      <c r="I23" s="5">
        <f>IF(G22="*",,IF(G22&gt;G24,F22,F24))</f>
        <v>0</v>
      </c>
      <c r="J23" s="29" t="s">
        <v>0</v>
      </c>
      <c r="O23" s="16"/>
      <c r="Q23" s="2"/>
      <c r="R23" s="2"/>
      <c r="S23" s="2"/>
      <c r="T23" s="2"/>
      <c r="U23" s="2"/>
      <c r="V23" s="2"/>
    </row>
    <row r="24" spans="1:22" ht="12.75">
      <c r="A24" s="143">
        <v>10</v>
      </c>
      <c r="B24" s="119" t="str">
        <f>IF($B$20=1,"5",IF($B$20=2,"1",IF($B$20=3,"2",IF($B$20=4,"3",IF($B$20=5,"4",)))))</f>
        <v>2</v>
      </c>
      <c r="C24" s="9" t="s">
        <v>21</v>
      </c>
      <c r="D24" s="2"/>
      <c r="E24" s="143"/>
      <c r="F24" s="214" t="str">
        <f>IF($B$20=1,C22,IF($B$20=2,C23,IF($B$20=3,C24,IF($B$20=4,C20,IF($B$20=5,C21,)))))</f>
        <v>Niu</v>
      </c>
      <c r="G24" s="326" t="s">
        <v>0</v>
      </c>
      <c r="H24" s="321"/>
      <c r="I24" s="14"/>
      <c r="J24" s="143"/>
      <c r="K24" s="143"/>
      <c r="L24" s="143"/>
      <c r="M24" s="143"/>
      <c r="N24" s="4"/>
      <c r="O24" s="315"/>
      <c r="Q24" s="2"/>
      <c r="R24" s="2"/>
      <c r="S24" s="2"/>
      <c r="T24" s="2"/>
      <c r="U24" s="2"/>
      <c r="V24" s="2"/>
    </row>
    <row r="25" spans="4:22" ht="17.25" customHeight="1">
      <c r="D25" s="141"/>
      <c r="E25" s="120" t="s">
        <v>231</v>
      </c>
      <c r="F25" s="310" t="s">
        <v>34</v>
      </c>
      <c r="G25" s="218"/>
      <c r="H25" s="1"/>
      <c r="I25" s="1"/>
      <c r="J25" s="312"/>
      <c r="K25" s="313"/>
      <c r="L25" s="313"/>
      <c r="M25" s="313"/>
      <c r="N25" s="314"/>
      <c r="O25" s="315"/>
      <c r="Q25" s="2"/>
      <c r="R25" s="228"/>
      <c r="S25" s="2"/>
      <c r="T25" s="2"/>
      <c r="U25" s="2"/>
      <c r="V25" s="2"/>
    </row>
    <row r="26" spans="6:22" ht="12.75">
      <c r="F26" s="214" t="str">
        <f>IF($B$20=1,C23,IF($B$20=2,C24,IF($B$20=3,C20,IF($B$20=4,C21,IF($B$20=5,C22,)))))</f>
        <v>Jota</v>
      </c>
      <c r="G26" s="29" t="s">
        <v>0</v>
      </c>
      <c r="H26" s="10"/>
      <c r="I26" s="114" t="s">
        <v>231</v>
      </c>
      <c r="J26" s="116"/>
      <c r="K26" s="115"/>
      <c r="O26" s="16"/>
      <c r="Q26" s="2"/>
      <c r="R26" s="2"/>
      <c r="S26" s="2"/>
      <c r="T26" s="2"/>
      <c r="U26" s="2"/>
      <c r="V26" s="2"/>
    </row>
    <row r="27" spans="5:22" ht="12.75">
      <c r="E27" s="34" t="s">
        <v>38</v>
      </c>
      <c r="F27" s="258"/>
      <c r="G27" s="12"/>
      <c r="H27" s="12"/>
      <c r="I27" s="5">
        <f>IF(G26="*",,IF(G26&gt;G28,F26,F28))</f>
        <v>0</v>
      </c>
      <c r="J27" s="29" t="s">
        <v>0</v>
      </c>
      <c r="L27" s="114" t="s">
        <v>231</v>
      </c>
      <c r="M27" s="116"/>
      <c r="N27" s="115"/>
      <c r="O27" s="16"/>
      <c r="Q27" s="2"/>
      <c r="R27" s="2"/>
      <c r="S27" s="2"/>
      <c r="T27" s="2"/>
      <c r="U27" s="2"/>
      <c r="V27" s="2"/>
    </row>
    <row r="28" spans="1:22" ht="13.5" thickBot="1">
      <c r="A28" s="331"/>
      <c r="B28" s="331"/>
      <c r="C28" s="331"/>
      <c r="D28" s="331"/>
      <c r="E28" s="331"/>
      <c r="F28" s="292" t="str">
        <f>IF($B$20=1,C24,IF($B$20=2,C20,IF($B$20=3,C21,IF($B$20=4,C22,IF($B$20=5,C23,)))))</f>
        <v>Kappa</v>
      </c>
      <c r="G28" s="293" t="s">
        <v>0</v>
      </c>
      <c r="H28" s="294"/>
      <c r="I28" s="295"/>
      <c r="J28" s="339"/>
      <c r="K28" s="340"/>
      <c r="L28" s="17"/>
      <c r="M28" s="1"/>
      <c r="O28" s="16"/>
      <c r="Q28" s="2"/>
      <c r="R28" s="2"/>
      <c r="S28" s="2"/>
      <c r="T28" s="2"/>
      <c r="U28" s="2"/>
      <c r="V28" s="2"/>
    </row>
    <row r="29" spans="1:22" ht="12.75" customHeight="1">
      <c r="A29" s="332" t="s">
        <v>246</v>
      </c>
      <c r="B29" s="332"/>
      <c r="C29" s="332"/>
      <c r="D29" s="333"/>
      <c r="E29" s="289" t="s">
        <v>231</v>
      </c>
      <c r="F29" s="290"/>
      <c r="G29" s="218"/>
      <c r="H29" s="19" t="s">
        <v>44</v>
      </c>
      <c r="K29" s="1"/>
      <c r="L29" s="5">
        <f>IF(J27="*",,IF(J27&gt;J31,I27,I31))</f>
        <v>0</v>
      </c>
      <c r="M29" s="29" t="s">
        <v>0</v>
      </c>
      <c r="N29" s="1"/>
      <c r="O29" s="16"/>
      <c r="Q29" s="2"/>
      <c r="R29" s="85" t="s">
        <v>304</v>
      </c>
      <c r="S29" s="2"/>
      <c r="T29" s="2"/>
      <c r="U29" s="2"/>
      <c r="V29" s="2"/>
    </row>
    <row r="30" spans="1:22" ht="12.75">
      <c r="A30" s="20" t="s">
        <v>190</v>
      </c>
      <c r="B30" s="221"/>
      <c r="C30" s="28" t="s">
        <v>8</v>
      </c>
      <c r="F30" s="214" t="str">
        <f>IF($B$31=1,C31,IF($B$31=2,C32,IF($B$31=3,C33,IF($B$31=4,C34,IF($B$31=5,C35,)))))</f>
        <v>Cc</v>
      </c>
      <c r="G30" s="29" t="s">
        <v>0</v>
      </c>
      <c r="H30" s="10"/>
      <c r="I30" s="11"/>
      <c r="L30" s="16"/>
      <c r="O30" s="16"/>
      <c r="Q30" s="2"/>
      <c r="R30" s="328" t="s">
        <v>296</v>
      </c>
      <c r="S30" s="2"/>
      <c r="T30" s="2"/>
      <c r="U30" s="2"/>
      <c r="V30" s="2"/>
    </row>
    <row r="31" spans="1:22" ht="12.75">
      <c r="A31">
        <v>1</v>
      </c>
      <c r="B31" s="265">
        <f>SorteggioIniziale!$J$32</f>
        <v>3</v>
      </c>
      <c r="C31" s="9" t="s">
        <v>121</v>
      </c>
      <c r="D31" s="2"/>
      <c r="E31" s="34" t="s">
        <v>39</v>
      </c>
      <c r="F31" s="35" t="s">
        <v>34</v>
      </c>
      <c r="G31" s="12"/>
      <c r="H31" s="12"/>
      <c r="I31" s="5">
        <f>IF(G30="*",,IF(G30&gt;G32,F30,F32))</f>
        <v>0</v>
      </c>
      <c r="J31" s="29" t="s">
        <v>0</v>
      </c>
      <c r="L31" s="16"/>
      <c r="O31" s="16"/>
      <c r="Q31" s="2"/>
      <c r="R31" s="367" t="s">
        <v>297</v>
      </c>
      <c r="S31" s="2"/>
      <c r="T31" s="2"/>
      <c r="U31" s="2"/>
      <c r="V31" s="2"/>
    </row>
    <row r="32" spans="1:22" ht="12.75">
      <c r="A32">
        <v>2</v>
      </c>
      <c r="B32" s="119" t="str">
        <f>IF($B$31=1,"2",IF($B$31=2,"3",IF($B$31=3,"4",IF($B$31=4,"5",IF($B$31=5,"1",)))))</f>
        <v>4</v>
      </c>
      <c r="C32" s="9" t="s">
        <v>122</v>
      </c>
      <c r="D32" s="144"/>
      <c r="F32" s="214" t="str">
        <f>IF($B$31=1,C32,IF($B$31=2,C33,IF($B$31=3,C34,IF($B$31=4,C35,IF($B$31=5,C31,)))))</f>
        <v>Dd</v>
      </c>
      <c r="G32" s="29" t="s">
        <v>0</v>
      </c>
      <c r="H32" s="13"/>
      <c r="I32" s="14"/>
      <c r="L32" s="16"/>
      <c r="O32" s="16"/>
      <c r="Q32" s="2"/>
      <c r="R32" s="367" t="s">
        <v>301</v>
      </c>
      <c r="S32" s="2"/>
      <c r="T32" s="2"/>
      <c r="U32" s="2"/>
      <c r="V32" s="2"/>
    </row>
    <row r="33" spans="1:22" ht="12.75">
      <c r="A33">
        <v>3</v>
      </c>
      <c r="B33" s="119" t="str">
        <f>IF($B$31=1,"3",IF($B$31=2,"4",IF($B$31=3,"5",IF($B$31=4,"1",IF($B$31=5,"2",)))))</f>
        <v>5</v>
      </c>
      <c r="C33" s="9" t="s">
        <v>123</v>
      </c>
      <c r="D33" s="144"/>
      <c r="E33" s="286" t="s">
        <v>231</v>
      </c>
      <c r="F33" s="114"/>
      <c r="G33" s="115"/>
      <c r="J33" s="3"/>
      <c r="L33" s="19" t="s">
        <v>48</v>
      </c>
      <c r="O33" s="91">
        <f>IF(M29="*",,IF(M29&gt;M37,L29,L37))</f>
        <v>0</v>
      </c>
      <c r="Q33" s="2"/>
      <c r="R33" s="169" t="s">
        <v>302</v>
      </c>
      <c r="S33" s="2"/>
      <c r="T33" s="2"/>
      <c r="U33" s="2"/>
      <c r="V33" s="2"/>
    </row>
    <row r="34" spans="1:22" ht="12.75">
      <c r="A34">
        <v>4</v>
      </c>
      <c r="B34" s="119" t="str">
        <f>IF($B$31=1,"4",IF($B$31=2,"5",IF($B$31=3,"1",IF($B$31=4,"2",IF($B$31=5,"3",)))))</f>
        <v>1</v>
      </c>
      <c r="C34" s="9" t="s">
        <v>124</v>
      </c>
      <c r="D34" s="2"/>
      <c r="F34" s="214" t="str">
        <f>IF($B$31=1,C33,IF($B$31=2,C34,IF($B$31=3,C35,IF($B$31=4,C31,IF($B$31=5,C32,)))))</f>
        <v>Ee</v>
      </c>
      <c r="G34" s="29" t="s">
        <v>0</v>
      </c>
      <c r="H34" s="10"/>
      <c r="I34" s="114" t="s">
        <v>231</v>
      </c>
      <c r="J34" s="116"/>
      <c r="K34" s="115"/>
      <c r="L34" s="16"/>
      <c r="O34" s="17"/>
      <c r="P34" s="141"/>
      <c r="Q34" s="2"/>
      <c r="S34" s="2"/>
      <c r="T34" s="2"/>
      <c r="U34" s="2"/>
      <c r="V34" s="2"/>
    </row>
    <row r="35" spans="1:22" ht="12.75">
      <c r="A35">
        <v>5</v>
      </c>
      <c r="B35" s="119" t="str">
        <f>IF($B$31=1,"5",IF($B$31=2,"1",IF($B$31=3,"2",IF($B$31=4,"3",IF($B$31=5,"4",)))))</f>
        <v>2</v>
      </c>
      <c r="C35" s="9" t="s">
        <v>125</v>
      </c>
      <c r="D35" s="2"/>
      <c r="E35" s="34" t="s">
        <v>40</v>
      </c>
      <c r="F35" s="35" t="s">
        <v>34</v>
      </c>
      <c r="G35" s="12"/>
      <c r="H35" s="12"/>
      <c r="I35" s="5">
        <f>IF(G34="*",,IF(G34&gt;G36,F34,F36))</f>
        <v>0</v>
      </c>
      <c r="J35" s="29" t="s">
        <v>0</v>
      </c>
      <c r="L35" s="16"/>
      <c r="O35" s="16"/>
      <c r="Q35" s="2"/>
      <c r="R35" s="258" t="s">
        <v>303</v>
      </c>
      <c r="S35" s="260"/>
      <c r="T35" s="2"/>
      <c r="U35" s="2"/>
      <c r="V35" s="2"/>
    </row>
    <row r="36" spans="4:22" ht="12.75">
      <c r="D36" s="2"/>
      <c r="F36" s="214" t="str">
        <f>IF($B$31=1,C34,IF($B$31=2,C35,IF($B$31=3,C31,IF($B$31=4,C32,IF($B$31=5,C33,)))))</f>
        <v>Aa</v>
      </c>
      <c r="G36" s="29" t="s">
        <v>0</v>
      </c>
      <c r="H36" s="13"/>
      <c r="I36" s="14"/>
      <c r="L36" s="16"/>
      <c r="O36" s="16"/>
      <c r="Q36" s="2"/>
      <c r="R36" s="22"/>
      <c r="S36" s="2"/>
      <c r="T36" s="2"/>
      <c r="U36" s="2"/>
      <c r="V36" s="2"/>
    </row>
    <row r="37" spans="5:22" ht="12.75">
      <c r="E37" s="286" t="s">
        <v>231</v>
      </c>
      <c r="F37" s="114"/>
      <c r="G37" s="115"/>
      <c r="H37" s="19" t="s">
        <v>45</v>
      </c>
      <c r="L37" s="5">
        <f>IF(J35="*",,IF(J35&gt;J39,I35,I39))</f>
        <v>0</v>
      </c>
      <c r="M37" s="29" t="s">
        <v>0</v>
      </c>
      <c r="O37" s="16"/>
      <c r="Q37" s="2"/>
      <c r="R37" s="5">
        <f>I31</f>
        <v>0</v>
      </c>
      <c r="S37" s="2"/>
      <c r="T37" s="2"/>
      <c r="U37" s="2"/>
      <c r="V37" s="2"/>
    </row>
    <row r="38" spans="6:22" ht="18">
      <c r="F38" s="214" t="str">
        <f>IF($B$31=1,C35,IF($B$31=2,C31,IF($B$31=3,C32,IF($B$31=4,C33,IF($B$31=5,C34,)))))</f>
        <v>Bb</v>
      </c>
      <c r="G38" s="29" t="s">
        <v>0</v>
      </c>
      <c r="H38" s="10"/>
      <c r="I38" s="11"/>
      <c r="L38" s="22"/>
      <c r="O38" s="16"/>
      <c r="Q38" s="2"/>
      <c r="R38" s="6"/>
      <c r="S38" s="2"/>
      <c r="T38" s="2"/>
      <c r="U38" s="228"/>
      <c r="V38" s="2"/>
    </row>
    <row r="39" spans="5:22" ht="12.75">
      <c r="E39" s="34" t="s">
        <v>41</v>
      </c>
      <c r="F39" s="35" t="s">
        <v>34</v>
      </c>
      <c r="G39" s="12"/>
      <c r="H39" s="12"/>
      <c r="I39" s="5">
        <f>IF(G38="*",,IF(G38&gt;G40,F38,F40))</f>
        <v>0</v>
      </c>
      <c r="J39" s="29" t="s">
        <v>0</v>
      </c>
      <c r="O39" s="16"/>
      <c r="Q39" s="2"/>
      <c r="R39" s="5">
        <f>L37</f>
        <v>0</v>
      </c>
      <c r="S39" s="2"/>
      <c r="T39" s="2"/>
      <c r="U39" s="2"/>
      <c r="V39" s="2"/>
    </row>
    <row r="40" spans="1:22" ht="15" customHeight="1">
      <c r="A40" s="20" t="s">
        <v>191</v>
      </c>
      <c r="B40" s="221"/>
      <c r="C40" s="28" t="s">
        <v>8</v>
      </c>
      <c r="F40" s="214" t="str">
        <f>IF($B$41=1,C41,IF($B$41=2,C42,IF($B$41=3,C43,IF($B$41=4,C44,IF($B$41=5,C45,)))))</f>
        <v>Lituania</v>
      </c>
      <c r="G40" s="29" t="s">
        <v>0</v>
      </c>
      <c r="H40" s="13"/>
      <c r="I40" s="14"/>
      <c r="O40" s="16"/>
      <c r="Q40" s="2"/>
      <c r="R40" s="6"/>
      <c r="S40" s="2"/>
      <c r="T40" s="2"/>
      <c r="U40" s="2"/>
      <c r="V40" s="2"/>
    </row>
    <row r="41" spans="1:22" ht="14.25" customHeight="1">
      <c r="A41">
        <v>6</v>
      </c>
      <c r="B41" s="265">
        <f>SorteggioIniziale!$N$32</f>
        <v>2</v>
      </c>
      <c r="C41" s="9" t="s">
        <v>192</v>
      </c>
      <c r="E41" s="286" t="s">
        <v>231</v>
      </c>
      <c r="F41" s="310" t="s">
        <v>34</v>
      </c>
      <c r="G41" s="116"/>
      <c r="H41" s="309"/>
      <c r="I41" s="309"/>
      <c r="J41" s="2"/>
      <c r="O41" s="16"/>
      <c r="P41" s="2"/>
      <c r="Q41" s="2"/>
      <c r="R41" s="5">
        <f>L45</f>
        <v>0</v>
      </c>
      <c r="S41" s="2"/>
      <c r="T41" s="2"/>
      <c r="U41" s="2"/>
      <c r="V41" s="2"/>
    </row>
    <row r="42" spans="1:22" ht="12.75">
      <c r="A42">
        <v>7</v>
      </c>
      <c r="B42" s="119" t="str">
        <f>IF($B$41=1,"2",IF($B$41=2,"3",IF($B$41=3,"4",IF($B$41=4,"5",IF($B$41=5,"1",)))))</f>
        <v>3</v>
      </c>
      <c r="C42" s="9" t="s">
        <v>193</v>
      </c>
      <c r="F42" s="214" t="str">
        <f>IF($B$41=1,C42,IF($B$41=2,C43,IF($B$41=3,C44,IF($B$41=4,C45,IF($B$41=5,C41,)))))</f>
        <v>Mm</v>
      </c>
      <c r="G42" s="15" t="s">
        <v>0</v>
      </c>
      <c r="H42" s="10"/>
      <c r="I42" s="114" t="s">
        <v>231</v>
      </c>
      <c r="J42" s="116"/>
      <c r="K42" s="115"/>
      <c r="L42" s="2"/>
      <c r="M42" s="2"/>
      <c r="N42" s="2"/>
      <c r="O42" s="16"/>
      <c r="Q42" s="2"/>
      <c r="R42" s="17"/>
      <c r="S42" s="2"/>
      <c r="T42" s="2"/>
      <c r="U42" s="2"/>
      <c r="V42" s="2"/>
    </row>
    <row r="43" spans="1:22" ht="12.75">
      <c r="A43">
        <v>8</v>
      </c>
      <c r="B43" s="119" t="str">
        <f>IF($B$41=1,"3",IF($B$41=2,"4",IF($B$41=3,"5",IF($B$41=4,"1",IF($B$41=5,"2",)))))</f>
        <v>4</v>
      </c>
      <c r="C43" s="9" t="s">
        <v>156</v>
      </c>
      <c r="E43" s="34" t="s">
        <v>117</v>
      </c>
      <c r="F43" s="258"/>
      <c r="G43" s="12"/>
      <c r="H43" s="12"/>
      <c r="I43" s="5">
        <f>IF(G42="*",,IF(G42&gt;G44,F42,F44))</f>
        <v>0</v>
      </c>
      <c r="J43" s="15" t="s">
        <v>0</v>
      </c>
      <c r="L43" s="114" t="s">
        <v>231</v>
      </c>
      <c r="M43" s="116"/>
      <c r="N43" s="116"/>
      <c r="O43" s="16"/>
      <c r="Q43" s="2"/>
      <c r="R43" s="273" t="s">
        <v>323</v>
      </c>
      <c r="S43" s="270"/>
      <c r="T43" s="2"/>
      <c r="U43" s="2"/>
      <c r="V43" s="2"/>
    </row>
    <row r="44" spans="1:22" ht="12.75">
      <c r="A44">
        <v>9</v>
      </c>
      <c r="B44" s="119" t="str">
        <f>IF($B$41=1,"4",IF($B$41=2,"5",IF($B$41=3,"1",IF($B$41=4,"2",IF($B$41=5,"3",)))))</f>
        <v>5</v>
      </c>
      <c r="C44" s="9" t="s">
        <v>157</v>
      </c>
      <c r="E44" s="2"/>
      <c r="F44" s="214" t="str">
        <f>IF($B$41=1,C43,IF($B$41=2,C44,IF($B$41=3,C45,IF($B$41=4,C41,IF($B$41=5,C42,)))))</f>
        <v>Nn</v>
      </c>
      <c r="G44" s="15" t="s">
        <v>0</v>
      </c>
      <c r="H44" s="13"/>
      <c r="I44" s="14"/>
      <c r="L44" s="17"/>
      <c r="O44" s="16"/>
      <c r="Q44" s="2"/>
      <c r="R44" s="271" t="s">
        <v>324</v>
      </c>
      <c r="S44" s="272"/>
      <c r="T44" s="2"/>
      <c r="U44" s="2"/>
      <c r="V44" s="2"/>
    </row>
    <row r="45" spans="1:22" ht="12.75">
      <c r="A45">
        <v>10</v>
      </c>
      <c r="B45" s="119" t="str">
        <f>IF($B$41=1,"5",IF($B$41=2,"1",IF($B$41=3,"2",IF($B$41=4,"3",IF($B$41=5,"4",)))))</f>
        <v>1</v>
      </c>
      <c r="C45" s="9" t="s">
        <v>158</v>
      </c>
      <c r="E45" s="286" t="s">
        <v>231</v>
      </c>
      <c r="F45" s="310" t="s">
        <v>34</v>
      </c>
      <c r="G45" s="115"/>
      <c r="H45" s="19" t="s">
        <v>46</v>
      </c>
      <c r="L45" s="5">
        <f>IF(J43="*",,IF(J43&gt;J47,I43,I47))</f>
        <v>0</v>
      </c>
      <c r="M45" s="21" t="s">
        <v>0</v>
      </c>
      <c r="O45" s="16"/>
      <c r="Q45" s="2"/>
      <c r="R45" s="2"/>
      <c r="S45" s="2"/>
      <c r="T45" s="2"/>
      <c r="U45" s="2"/>
      <c r="V45" s="2"/>
    </row>
    <row r="46" spans="5:22" ht="12.75">
      <c r="E46" s="8"/>
      <c r="F46" s="214" t="str">
        <f>IF($B$41=1,C44,IF($B$41=2,C45,IF($B$41=3,C41,IF($B$41=4,C42,IF($B$41=5,C43,)))))</f>
        <v>Oo</v>
      </c>
      <c r="G46" s="318" t="s">
        <v>0</v>
      </c>
      <c r="H46" s="319"/>
      <c r="I46" s="11"/>
      <c r="L46" s="16"/>
      <c r="O46" s="16"/>
      <c r="Q46" s="2"/>
      <c r="R46" s="2"/>
      <c r="S46" s="2"/>
      <c r="T46" s="2"/>
      <c r="U46" s="2"/>
      <c r="V46" s="2"/>
    </row>
    <row r="47" spans="5:22" ht="12.75">
      <c r="E47" s="34" t="s">
        <v>118</v>
      </c>
      <c r="F47" s="258"/>
      <c r="G47" s="12"/>
      <c r="H47" s="320"/>
      <c r="I47" s="5">
        <f>IF(G46="*",,IF(G46&gt;G48,F46,F48))</f>
        <v>0</v>
      </c>
      <c r="J47" s="15" t="s">
        <v>0</v>
      </c>
      <c r="L47" s="16"/>
      <c r="O47" s="16"/>
      <c r="P47" s="2"/>
      <c r="Q47" s="2"/>
      <c r="R47" s="2"/>
      <c r="S47" s="2"/>
      <c r="T47" s="2"/>
      <c r="U47" s="2"/>
      <c r="V47" s="2"/>
    </row>
    <row r="48" spans="6:22" ht="12.75">
      <c r="F48" s="214" t="str">
        <f>IF($B$41=1,C45,IF($B$41=2,C41,IF($B$41=3,C42,IF($B$41=4,C43,IF($B$41=5,C44,)))))</f>
        <v>Italia</v>
      </c>
      <c r="G48" s="318" t="s">
        <v>0</v>
      </c>
      <c r="H48" s="321"/>
      <c r="I48" s="14"/>
      <c r="L48" s="317" t="s">
        <v>49</v>
      </c>
      <c r="O48" s="22"/>
      <c r="Q48" s="2"/>
      <c r="R48" s="2"/>
      <c r="S48" s="2"/>
      <c r="T48" s="2"/>
      <c r="U48" s="2"/>
      <c r="V48" s="2"/>
    </row>
    <row r="49" spans="12:22" ht="12.75">
      <c r="L49" s="16"/>
      <c r="O49" s="88">
        <f>IF(M45="*",,IF(M45&gt;M52,L45,L52))</f>
        <v>0</v>
      </c>
      <c r="P49" s="2"/>
      <c r="Q49" s="2"/>
      <c r="R49" s="2"/>
      <c r="S49" s="2"/>
      <c r="T49" s="2"/>
      <c r="U49" s="2"/>
      <c r="V49" s="2"/>
    </row>
    <row r="50" spans="1:22" ht="12.75">
      <c r="A50" s="249" t="s">
        <v>173</v>
      </c>
      <c r="B50" s="316"/>
      <c r="C50" s="323"/>
      <c r="D50" s="270"/>
      <c r="L50" s="16"/>
      <c r="M50" s="2"/>
      <c r="N50" s="2"/>
      <c r="O50" s="6"/>
      <c r="Q50" s="2"/>
      <c r="R50" s="2"/>
      <c r="S50" s="2"/>
      <c r="T50" s="2"/>
      <c r="U50" s="2"/>
      <c r="V50" s="2"/>
    </row>
    <row r="51" spans="1:22" ht="13.5" customHeight="1">
      <c r="A51" s="322" t="s">
        <v>174</v>
      </c>
      <c r="B51" s="324"/>
      <c r="C51" s="325"/>
      <c r="D51" s="272"/>
      <c r="L51" s="16"/>
      <c r="N51" s="2"/>
      <c r="O51" s="141"/>
      <c r="Q51" s="2"/>
      <c r="R51" s="228"/>
      <c r="S51" s="2"/>
      <c r="T51" s="2"/>
      <c r="U51" s="2"/>
      <c r="V51" s="2"/>
    </row>
    <row r="52" spans="6:22" ht="12.75">
      <c r="F52" s="333"/>
      <c r="G52" s="333"/>
      <c r="H52" s="334" t="s">
        <v>298</v>
      </c>
      <c r="I52" s="329"/>
      <c r="J52" s="335"/>
      <c r="K52" s="336"/>
      <c r="L52" s="5">
        <f>IF(J55="*",,IF(J55&gt;J56,I55,I56))</f>
        <v>0</v>
      </c>
      <c r="M52" s="15" t="s">
        <v>0</v>
      </c>
      <c r="N52" s="2"/>
      <c r="O52" s="2"/>
      <c r="Q52" s="2"/>
      <c r="R52" s="2"/>
      <c r="S52" s="2"/>
      <c r="T52" s="2"/>
      <c r="U52" s="2"/>
      <c r="V52" s="2"/>
    </row>
    <row r="53" spans="6:22" ht="12.75">
      <c r="F53" s="142"/>
      <c r="G53" s="2"/>
      <c r="H53" s="2"/>
      <c r="I53" s="2"/>
      <c r="J53" s="2"/>
      <c r="K53" s="2"/>
      <c r="L53" s="6"/>
      <c r="M53" s="2"/>
      <c r="N53" s="2"/>
      <c r="O53" s="2"/>
      <c r="Q53" s="2"/>
      <c r="R53" s="2"/>
      <c r="S53" s="2"/>
      <c r="T53" s="2"/>
      <c r="U53" s="2"/>
      <c r="V53" s="2"/>
    </row>
    <row r="54" spans="1:22" ht="12.75">
      <c r="A54" s="351" t="s">
        <v>275</v>
      </c>
      <c r="B54" s="364"/>
      <c r="C54" s="364"/>
      <c r="D54" s="364"/>
      <c r="E54" s="368" t="s">
        <v>287</v>
      </c>
      <c r="F54" s="364"/>
      <c r="G54" s="369"/>
      <c r="H54" s="364"/>
      <c r="I54" s="370"/>
      <c r="J54" s="364"/>
      <c r="K54" s="36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16" ht="12.75">
      <c r="A55" s="334" t="s">
        <v>244</v>
      </c>
      <c r="B55" s="335"/>
      <c r="C55" s="336"/>
      <c r="D55" s="203">
        <f>IF(M13="*",,IF(M13&lt;M21,L13,L21))</f>
        <v>0</v>
      </c>
      <c r="E55" s="203">
        <f>IF(M13="*",,IF(M13&lt;M21,M13,M21))</f>
        <v>0</v>
      </c>
      <c r="F55" s="143"/>
      <c r="G55" s="371" t="s">
        <v>288</v>
      </c>
      <c r="H55" s="371"/>
      <c r="I55" s="214">
        <f>D55</f>
        <v>0</v>
      </c>
      <c r="J55" s="15" t="s">
        <v>0</v>
      </c>
      <c r="K55" s="366"/>
      <c r="L55" s="2"/>
      <c r="M55" s="2"/>
      <c r="N55" s="2"/>
      <c r="O55" s="2"/>
      <c r="P55" s="2"/>
    </row>
    <row r="56" spans="1:16" ht="12.75">
      <c r="A56" s="361" t="s">
        <v>245</v>
      </c>
      <c r="B56" s="356"/>
      <c r="C56" s="337"/>
      <c r="D56" s="328">
        <f>IF(M29="*",,IF(M29&lt;M37,L29,L37))</f>
        <v>0</v>
      </c>
      <c r="E56" s="328">
        <f>IF(M29="*",,IF(M29&lt;M37,M29,M37))</f>
        <v>0</v>
      </c>
      <c r="F56" s="371" t="s">
        <v>280</v>
      </c>
      <c r="G56" s="371"/>
      <c r="H56" s="371"/>
      <c r="I56" s="219">
        <f>D56</f>
        <v>0</v>
      </c>
      <c r="J56" s="224" t="s">
        <v>0</v>
      </c>
      <c r="K56" s="4"/>
      <c r="L56" s="2"/>
      <c r="M56" s="2"/>
      <c r="N56" s="2"/>
      <c r="O56" s="2"/>
      <c r="P56" s="2"/>
    </row>
    <row r="57" spans="1:16" ht="12.75">
      <c r="A57" s="273" t="s">
        <v>299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70"/>
      <c r="L57" s="2"/>
      <c r="M57" s="2"/>
      <c r="N57" s="2"/>
      <c r="O57" s="2"/>
      <c r="P57" s="2"/>
    </row>
    <row r="58" spans="1:16" ht="12.75">
      <c r="A58" s="372" t="s">
        <v>300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74"/>
      <c r="L58" s="2"/>
      <c r="M58" s="2"/>
      <c r="N58" s="2"/>
      <c r="O58" s="2"/>
      <c r="P58" s="2"/>
    </row>
    <row r="59" spans="1:16" ht="12.75">
      <c r="A59" s="372" t="s">
        <v>326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74"/>
      <c r="L59" s="2"/>
      <c r="M59" s="2"/>
      <c r="N59" s="2"/>
      <c r="O59" s="2"/>
      <c r="P59" s="2"/>
    </row>
    <row r="60" spans="1:16" ht="12.75">
      <c r="A60" s="50" t="s">
        <v>325</v>
      </c>
      <c r="B60" s="51"/>
      <c r="C60" s="51"/>
      <c r="D60" s="51"/>
      <c r="E60" s="51"/>
      <c r="F60" s="51"/>
      <c r="G60" s="51"/>
      <c r="H60" s="51"/>
      <c r="I60" s="51"/>
      <c r="J60" s="51"/>
      <c r="K60" s="170"/>
      <c r="L60" s="170"/>
      <c r="M60" s="2"/>
      <c r="N60" s="2"/>
      <c r="O60" s="2"/>
      <c r="P60" s="2"/>
    </row>
    <row r="61" s="2" customFormat="1" ht="12.75"/>
    <row r="62" spans="1:12" s="2" customFormat="1" ht="12" customHeight="1">
      <c r="A62" s="373"/>
      <c r="B62" s="373"/>
      <c r="C62" s="373"/>
      <c r="D62" s="374"/>
      <c r="E62" s="374"/>
      <c r="F62" s="134"/>
      <c r="G62" s="134"/>
      <c r="H62" s="134"/>
      <c r="I62" s="134"/>
      <c r="J62" s="134"/>
      <c r="K62" s="134"/>
      <c r="L62" s="134"/>
    </row>
    <row r="63" spans="1:18" s="2" customFormat="1" ht="12.75">
      <c r="A63" s="8"/>
      <c r="O63" s="141"/>
      <c r="R63" s="135"/>
    </row>
    <row r="64" spans="1:18" s="2" customFormat="1" ht="12.75">
      <c r="A64" s="141"/>
      <c r="O64" s="141"/>
      <c r="R64" s="131"/>
    </row>
    <row r="65" spans="1:18" s="2" customFormat="1" ht="12.75">
      <c r="A65" s="141"/>
      <c r="L65" s="134"/>
      <c r="O65" s="141"/>
      <c r="R65" s="131"/>
    </row>
    <row r="66" spans="15:18" s="2" customFormat="1" ht="12.75">
      <c r="O66" s="141"/>
      <c r="R66" s="135"/>
    </row>
    <row r="67" spans="15:18" s="2" customFormat="1" ht="12.75">
      <c r="O67" s="141"/>
      <c r="R67" s="131"/>
    </row>
    <row r="68" spans="4:18" s="2" customFormat="1" ht="12.75">
      <c r="D68" s="136"/>
      <c r="R68" s="131"/>
    </row>
    <row r="69" s="2" customFormat="1" ht="12.75">
      <c r="R69" s="131"/>
    </row>
    <row r="70" spans="1:18" s="2" customFormat="1" ht="18">
      <c r="A70" s="247"/>
      <c r="B70" s="247"/>
      <c r="D70" s="247"/>
      <c r="E70" s="247"/>
      <c r="R70" s="131"/>
    </row>
    <row r="71" spans="1:18" s="2" customFormat="1" ht="12.75">
      <c r="A71" s="8"/>
      <c r="C71" s="8"/>
      <c r="R71" s="131"/>
    </row>
    <row r="72" s="2" customFormat="1" ht="12.75">
      <c r="R72" s="131"/>
    </row>
    <row r="73" s="2" customFormat="1" ht="12.75">
      <c r="R73" s="131"/>
    </row>
    <row r="74" s="2" customFormat="1" ht="12.75">
      <c r="R74" s="131"/>
    </row>
    <row r="75" spans="1:18" s="2" customFormat="1" ht="12.75">
      <c r="A75" s="8"/>
      <c r="B75" s="8"/>
      <c r="C75" s="8"/>
      <c r="R75" s="131"/>
    </row>
    <row r="76" s="2" customFormat="1" ht="12.75">
      <c r="R76" s="131"/>
    </row>
    <row r="77" spans="1:31" s="134" customFormat="1" ht="12.75">
      <c r="A77" s="137"/>
      <c r="B77" s="2"/>
      <c r="C77" s="2"/>
      <c r="D77" s="2"/>
      <c r="E77" s="2"/>
      <c r="F77" s="141"/>
      <c r="G77" s="141"/>
      <c r="H77" s="2"/>
      <c r="I77" s="2"/>
      <c r="J77" s="141"/>
      <c r="K77" s="2"/>
      <c r="L77" s="2"/>
      <c r="M77" s="2"/>
      <c r="N77" s="2"/>
      <c r="O77" s="2"/>
      <c r="R77" s="131"/>
      <c r="S77" s="136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="2" customFormat="1" ht="12.75">
      <c r="R78" s="131"/>
    </row>
    <row r="79" spans="6:18" s="2" customFormat="1" ht="12.75">
      <c r="F79" s="141"/>
      <c r="G79" s="141"/>
      <c r="J79" s="141"/>
      <c r="R79" s="131"/>
    </row>
    <row r="80" s="2" customFormat="1" ht="12.75">
      <c r="R80" s="135"/>
    </row>
    <row r="81" spans="6:18" s="2" customFormat="1" ht="12.75">
      <c r="F81" s="141"/>
      <c r="G81" s="141"/>
      <c r="J81" s="141"/>
      <c r="R81" s="131"/>
    </row>
    <row r="82" s="2" customFormat="1" ht="12.75">
      <c r="R82" s="131"/>
    </row>
    <row r="83" s="2" customFormat="1" ht="12.75">
      <c r="R83" s="131"/>
    </row>
    <row r="84" spans="1:18" s="2" customFormat="1" ht="12.75">
      <c r="A84" s="8"/>
      <c r="B84" s="8"/>
      <c r="C84" s="8"/>
      <c r="R84" s="131"/>
    </row>
    <row r="85" s="2" customFormat="1" ht="12.75">
      <c r="R85" s="131"/>
    </row>
    <row r="86" spans="1:18" s="2" customFormat="1" ht="12.75">
      <c r="A86" s="137"/>
      <c r="J86" s="141"/>
      <c r="R86" s="131"/>
    </row>
    <row r="87" s="2" customFormat="1" ht="12.75">
      <c r="R87" s="131"/>
    </row>
    <row r="88" spans="6:18" s="2" customFormat="1" ht="12.75">
      <c r="F88" s="141"/>
      <c r="G88" s="141"/>
      <c r="J88" s="141"/>
      <c r="R88" s="131"/>
    </row>
    <row r="89" s="2" customFormat="1" ht="12.75">
      <c r="R89" s="131"/>
    </row>
    <row r="90" spans="6:18" s="2" customFormat="1" ht="12.75">
      <c r="F90" s="141"/>
      <c r="G90" s="141"/>
      <c r="J90" s="141"/>
      <c r="R90" s="131"/>
    </row>
    <row r="91" spans="18:31" s="2" customFormat="1" ht="12.75">
      <c r="R91" s="131"/>
      <c r="Z91" s="74"/>
      <c r="AA91" s="74"/>
      <c r="AB91" s="74"/>
      <c r="AC91" s="74"/>
      <c r="AE91" s="74"/>
    </row>
    <row r="92" spans="18:31" s="2" customFormat="1" ht="12.75">
      <c r="R92" s="131"/>
      <c r="Z92" s="74"/>
      <c r="AA92" s="74"/>
      <c r="AB92" s="74"/>
      <c r="AC92" s="74"/>
      <c r="AE92" s="74"/>
    </row>
    <row r="93" spans="17:31" s="2" customFormat="1" ht="12.75">
      <c r="Q93" s="74"/>
      <c r="R93" s="131"/>
      <c r="S93" s="74"/>
      <c r="W93" s="74"/>
      <c r="X93" s="74"/>
      <c r="Y93" s="74"/>
      <c r="Z93" s="74"/>
      <c r="AA93" s="74"/>
      <c r="AB93" s="74"/>
      <c r="AC93" s="74"/>
      <c r="AE93" s="74"/>
    </row>
    <row r="94" spans="1:31" s="2" customFormat="1" ht="12.75">
      <c r="A94" s="8"/>
      <c r="Q94" s="74"/>
      <c r="R94" s="131"/>
      <c r="S94" s="74"/>
      <c r="W94" s="74"/>
      <c r="X94" s="74"/>
      <c r="Y94" s="74"/>
      <c r="Z94" s="74"/>
      <c r="AA94" s="74"/>
      <c r="AB94" s="74"/>
      <c r="AC94" s="74"/>
      <c r="AE94" s="74"/>
    </row>
    <row r="95" spans="18:31" s="2" customFormat="1" ht="12.75">
      <c r="R95" s="131"/>
      <c r="Z95" s="74"/>
      <c r="AA95" s="74"/>
      <c r="AB95" s="74"/>
      <c r="AC95" s="74"/>
      <c r="AE95" s="74"/>
    </row>
    <row r="96" spans="1:18" s="2" customFormat="1" ht="12.75">
      <c r="A96" s="139"/>
      <c r="R96" s="131"/>
    </row>
    <row r="97" spans="2:18" s="2" customFormat="1" ht="12.75">
      <c r="B97" s="74"/>
      <c r="C97" s="74"/>
      <c r="D97" s="74"/>
      <c r="E97" s="74"/>
      <c r="F97" s="74"/>
      <c r="G97" s="74"/>
      <c r="H97" s="74"/>
      <c r="I97" s="74"/>
      <c r="J97" s="74"/>
      <c r="L97" s="74"/>
      <c r="M97" s="74"/>
      <c r="O97" s="140"/>
      <c r="R97" s="131"/>
    </row>
    <row r="98" spans="2:25" s="2" customFormat="1" ht="12.75">
      <c r="B98" s="74"/>
      <c r="C98" s="74"/>
      <c r="D98" s="74"/>
      <c r="E98" s="74"/>
      <c r="F98" s="74"/>
      <c r="G98" s="74"/>
      <c r="H98" s="74"/>
      <c r="I98" s="74"/>
      <c r="J98" s="74"/>
      <c r="L98" s="74"/>
      <c r="M98" s="74"/>
      <c r="O98" s="140"/>
      <c r="R98" s="131"/>
      <c r="T98" s="74"/>
      <c r="U98" s="74"/>
      <c r="V98" s="74"/>
      <c r="W98" s="74"/>
      <c r="X98" s="74"/>
      <c r="Y98" s="74"/>
    </row>
    <row r="99" spans="2:25" s="2" customFormat="1" ht="12.75">
      <c r="B99" s="74"/>
      <c r="C99" s="74"/>
      <c r="D99" s="74"/>
      <c r="E99" s="74"/>
      <c r="F99" s="74"/>
      <c r="G99" s="74"/>
      <c r="H99" s="74"/>
      <c r="I99" s="74"/>
      <c r="J99" s="74"/>
      <c r="L99" s="74"/>
      <c r="M99" s="74"/>
      <c r="O99" s="140"/>
      <c r="R99" s="138"/>
      <c r="T99" s="74"/>
      <c r="U99" s="74"/>
      <c r="V99" s="74"/>
      <c r="W99" s="74"/>
      <c r="X99" s="74"/>
      <c r="Y99" s="74"/>
    </row>
    <row r="100" spans="4:25" s="2" customFormat="1" ht="12.75">
      <c r="D100" s="141"/>
      <c r="E100" s="141"/>
      <c r="F100" s="141"/>
      <c r="G100" s="141"/>
      <c r="H100" s="141"/>
      <c r="I100" s="141"/>
      <c r="J100" s="141"/>
      <c r="R100" s="131"/>
      <c r="T100" s="74"/>
      <c r="U100" s="74"/>
      <c r="V100" s="74"/>
      <c r="W100" s="74"/>
      <c r="X100" s="74"/>
      <c r="Y100" s="74"/>
    </row>
    <row r="101" spans="12:51" s="2" customFormat="1" ht="12.75">
      <c r="L101" s="141"/>
      <c r="R101" s="131"/>
      <c r="T101" s="74"/>
      <c r="U101" s="74"/>
      <c r="V101" s="74"/>
      <c r="W101" s="74"/>
      <c r="X101" s="74"/>
      <c r="Y101" s="74"/>
      <c r="Z101" s="87"/>
      <c r="AO101" s="87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</row>
    <row r="102" spans="18:51" s="2" customFormat="1" ht="12.75">
      <c r="R102" s="131"/>
      <c r="S102" s="87"/>
      <c r="T102" s="74"/>
      <c r="U102" s="74"/>
      <c r="W102" s="74"/>
      <c r="X102" s="74"/>
      <c r="Y102" s="74"/>
      <c r="AO102" s="87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</row>
    <row r="103" spans="18:51" s="2" customFormat="1" ht="12.75">
      <c r="R103" s="131"/>
      <c r="S103" s="74"/>
      <c r="T103" s="74"/>
      <c r="AO103" s="87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</row>
    <row r="104" spans="18:51" s="2" customFormat="1" ht="12.75">
      <c r="R104" s="131"/>
      <c r="AO104" s="87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</row>
    <row r="105" spans="18:51" s="2" customFormat="1" ht="12.75">
      <c r="R105" s="131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</row>
    <row r="106" spans="18:41" s="2" customFormat="1" ht="12.75">
      <c r="R106" s="131"/>
      <c r="AO106" s="87"/>
    </row>
    <row r="107" spans="18:22" s="2" customFormat="1" ht="12.75">
      <c r="R107" s="131"/>
      <c r="V107" s="74"/>
    </row>
    <row r="108" spans="1:22" s="2" customFormat="1" ht="12.75">
      <c r="A108" s="141"/>
      <c r="R108" s="131"/>
      <c r="V108" s="74"/>
    </row>
    <row r="109" spans="18:22" s="2" customFormat="1" ht="12.75">
      <c r="R109" s="131"/>
      <c r="V109" s="74"/>
    </row>
    <row r="110" spans="18:28" s="2" customFormat="1" ht="12.75">
      <c r="R110" s="131"/>
      <c r="AB110" s="141"/>
    </row>
    <row r="111" s="2" customFormat="1" ht="12.75">
      <c r="R111" s="131"/>
    </row>
    <row r="112" s="2" customFormat="1" ht="12.75"/>
    <row r="113" spans="1:12" s="2" customFormat="1" ht="20.25">
      <c r="A113" s="373"/>
      <c r="B113" s="373"/>
      <c r="C113" s="373"/>
      <c r="D113" s="374"/>
      <c r="E113" s="374"/>
      <c r="F113" s="134"/>
      <c r="G113" s="134"/>
      <c r="H113" s="134"/>
      <c r="I113" s="134"/>
      <c r="J113" s="134"/>
      <c r="K113" s="134"/>
      <c r="L113" s="134"/>
    </row>
    <row r="114" spans="1:18" s="2" customFormat="1" ht="12.75">
      <c r="A114" s="8"/>
      <c r="O114" s="141"/>
      <c r="R114" s="135"/>
    </row>
    <row r="115" spans="1:18" s="2" customFormat="1" ht="12.75">
      <c r="A115" s="141"/>
      <c r="O115" s="141"/>
      <c r="R115" s="131"/>
    </row>
    <row r="116" spans="1:18" s="2" customFormat="1" ht="12.75">
      <c r="A116" s="141"/>
      <c r="L116" s="134"/>
      <c r="O116" s="141"/>
      <c r="R116" s="131"/>
    </row>
    <row r="117" spans="15:18" s="2" customFormat="1" ht="12.75">
      <c r="O117" s="141"/>
      <c r="R117" s="135"/>
    </row>
    <row r="118" spans="15:18" s="2" customFormat="1" ht="12.75">
      <c r="O118" s="141"/>
      <c r="R118" s="131"/>
    </row>
    <row r="119" spans="4:18" s="2" customFormat="1" ht="12.75">
      <c r="D119" s="136"/>
      <c r="R119" s="131"/>
    </row>
    <row r="120" s="2" customFormat="1" ht="12.75">
      <c r="R120" s="131"/>
    </row>
    <row r="121" spans="1:18" s="2" customFormat="1" ht="18">
      <c r="A121" s="247"/>
      <c r="B121" s="247"/>
      <c r="D121" s="247"/>
      <c r="E121" s="247"/>
      <c r="R121" s="131"/>
    </row>
    <row r="122" spans="1:18" s="2" customFormat="1" ht="12.75">
      <c r="A122" s="8"/>
      <c r="C122" s="8"/>
      <c r="R122" s="131"/>
    </row>
    <row r="123" s="2" customFormat="1" ht="12.75">
      <c r="R123" s="131"/>
    </row>
    <row r="124" s="2" customFormat="1" ht="12.75">
      <c r="R124" s="131"/>
    </row>
    <row r="125" s="2" customFormat="1" ht="12.75">
      <c r="R125" s="131"/>
    </row>
    <row r="126" spans="1:18" s="2" customFormat="1" ht="12.75">
      <c r="A126" s="8"/>
      <c r="B126" s="8"/>
      <c r="C126" s="8"/>
      <c r="R126" s="131"/>
    </row>
    <row r="127" s="2" customFormat="1" ht="12.75">
      <c r="R127" s="131"/>
    </row>
    <row r="128" spans="1:31" s="134" customFormat="1" ht="12.75">
      <c r="A128" s="137"/>
      <c r="B128" s="2"/>
      <c r="C128" s="2"/>
      <c r="D128" s="2"/>
      <c r="E128" s="2"/>
      <c r="F128" s="141"/>
      <c r="G128" s="141"/>
      <c r="H128" s="2"/>
      <c r="I128" s="2"/>
      <c r="J128" s="141"/>
      <c r="K128" s="2"/>
      <c r="L128" s="2"/>
      <c r="M128" s="2"/>
      <c r="N128" s="2"/>
      <c r="O128" s="2"/>
      <c r="R128" s="131"/>
      <c r="S128" s="136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="2" customFormat="1" ht="12.75">
      <c r="R129" s="131"/>
    </row>
    <row r="130" spans="6:18" s="2" customFormat="1" ht="12.75">
      <c r="F130" s="141"/>
      <c r="G130" s="141"/>
      <c r="J130" s="141"/>
      <c r="R130" s="131"/>
    </row>
    <row r="131" s="2" customFormat="1" ht="12.75">
      <c r="R131" s="135"/>
    </row>
    <row r="132" spans="6:18" s="2" customFormat="1" ht="12.75">
      <c r="F132" s="141"/>
      <c r="G132" s="141"/>
      <c r="J132" s="141"/>
      <c r="R132" s="131"/>
    </row>
    <row r="133" s="2" customFormat="1" ht="12.75">
      <c r="R133" s="131"/>
    </row>
    <row r="134" s="2" customFormat="1" ht="12.75">
      <c r="R134" s="131"/>
    </row>
    <row r="135" spans="1:18" s="2" customFormat="1" ht="12.75">
      <c r="A135" s="8"/>
      <c r="B135" s="8"/>
      <c r="C135" s="8"/>
      <c r="R135" s="131"/>
    </row>
    <row r="136" s="2" customFormat="1" ht="12.75">
      <c r="R136" s="131"/>
    </row>
    <row r="137" spans="1:18" s="2" customFormat="1" ht="12.75">
      <c r="A137" s="137"/>
      <c r="J137" s="141"/>
      <c r="R137" s="131"/>
    </row>
    <row r="138" s="2" customFormat="1" ht="12.75">
      <c r="R138" s="131"/>
    </row>
    <row r="139" spans="6:18" s="2" customFormat="1" ht="12.75">
      <c r="F139" s="141"/>
      <c r="G139" s="141"/>
      <c r="J139" s="141"/>
      <c r="R139" s="131"/>
    </row>
    <row r="140" s="2" customFormat="1" ht="12.75">
      <c r="R140" s="131"/>
    </row>
    <row r="141" spans="6:18" s="2" customFormat="1" ht="12.75">
      <c r="F141" s="141"/>
      <c r="G141" s="141"/>
      <c r="J141" s="141"/>
      <c r="R141" s="131"/>
    </row>
    <row r="142" spans="18:31" s="2" customFormat="1" ht="12.75">
      <c r="R142" s="131"/>
      <c r="Z142" s="74"/>
      <c r="AA142" s="74"/>
      <c r="AB142" s="74"/>
      <c r="AC142" s="74"/>
      <c r="AE142" s="74"/>
    </row>
    <row r="143" spans="18:31" s="2" customFormat="1" ht="12.75">
      <c r="R143" s="131"/>
      <c r="Z143" s="74"/>
      <c r="AA143" s="74"/>
      <c r="AB143" s="74"/>
      <c r="AC143" s="74"/>
      <c r="AE143" s="74"/>
    </row>
    <row r="144" spans="17:31" s="2" customFormat="1" ht="12.75">
      <c r="Q144" s="74"/>
      <c r="R144" s="131"/>
      <c r="S144" s="74"/>
      <c r="W144" s="74"/>
      <c r="X144" s="74"/>
      <c r="Y144" s="74"/>
      <c r="Z144" s="74"/>
      <c r="AA144" s="74"/>
      <c r="AB144" s="74"/>
      <c r="AC144" s="74"/>
      <c r="AE144" s="74"/>
    </row>
    <row r="145" spans="1:31" s="2" customFormat="1" ht="12.75">
      <c r="A145" s="8"/>
      <c r="Q145" s="74"/>
      <c r="R145" s="131"/>
      <c r="S145" s="74"/>
      <c r="W145" s="74"/>
      <c r="X145" s="74"/>
      <c r="Y145" s="74"/>
      <c r="Z145" s="74"/>
      <c r="AA145" s="74"/>
      <c r="AB145" s="74"/>
      <c r="AC145" s="74"/>
      <c r="AE145" s="74"/>
    </row>
    <row r="146" spans="18:31" s="2" customFormat="1" ht="12.75">
      <c r="R146" s="131"/>
      <c r="Z146" s="74"/>
      <c r="AA146" s="74"/>
      <c r="AB146" s="74"/>
      <c r="AC146" s="74"/>
      <c r="AE146" s="74"/>
    </row>
    <row r="147" spans="1:18" s="2" customFormat="1" ht="12.75">
      <c r="A147" s="139"/>
      <c r="R147" s="131"/>
    </row>
    <row r="148" spans="2:18" s="2" customFormat="1" ht="12.75">
      <c r="B148" s="74"/>
      <c r="C148" s="74"/>
      <c r="D148" s="74"/>
      <c r="E148" s="74"/>
      <c r="F148" s="74"/>
      <c r="G148" s="74"/>
      <c r="H148" s="74"/>
      <c r="I148" s="74"/>
      <c r="J148" s="74"/>
      <c r="L148" s="74"/>
      <c r="M148" s="74"/>
      <c r="O148" s="140"/>
      <c r="R148" s="131"/>
    </row>
    <row r="149" spans="2:25" s="2" customFormat="1" ht="12.75">
      <c r="B149" s="74"/>
      <c r="C149" s="74"/>
      <c r="D149" s="74"/>
      <c r="E149" s="74"/>
      <c r="F149" s="74"/>
      <c r="G149" s="74"/>
      <c r="H149" s="74"/>
      <c r="I149" s="74"/>
      <c r="J149" s="74"/>
      <c r="L149" s="74"/>
      <c r="M149" s="74"/>
      <c r="O149" s="140"/>
      <c r="R149" s="131"/>
      <c r="T149" s="74"/>
      <c r="U149" s="74"/>
      <c r="V149" s="74"/>
      <c r="W149" s="74"/>
      <c r="X149" s="74"/>
      <c r="Y149" s="74"/>
    </row>
    <row r="150" spans="2:25" s="2" customFormat="1" ht="12.75">
      <c r="B150" s="74"/>
      <c r="C150" s="74"/>
      <c r="D150" s="74"/>
      <c r="E150" s="74"/>
      <c r="F150" s="74"/>
      <c r="G150" s="74"/>
      <c r="H150" s="74"/>
      <c r="I150" s="74"/>
      <c r="J150" s="74"/>
      <c r="L150" s="74"/>
      <c r="M150" s="74"/>
      <c r="O150" s="140"/>
      <c r="R150" s="138"/>
      <c r="T150" s="74"/>
      <c r="U150" s="74"/>
      <c r="V150" s="74"/>
      <c r="W150" s="74"/>
      <c r="X150" s="74"/>
      <c r="Y150" s="74"/>
    </row>
    <row r="151" spans="4:25" s="2" customFormat="1" ht="12.75">
      <c r="D151" s="141"/>
      <c r="E151" s="141"/>
      <c r="F151" s="141"/>
      <c r="G151" s="141"/>
      <c r="H151" s="141"/>
      <c r="I151" s="141"/>
      <c r="J151" s="141"/>
      <c r="R151" s="131"/>
      <c r="T151" s="74"/>
      <c r="U151" s="74"/>
      <c r="V151" s="74"/>
      <c r="W151" s="74"/>
      <c r="X151" s="74"/>
      <c r="Y151" s="74"/>
    </row>
    <row r="152" spans="12:51" s="2" customFormat="1" ht="12.75">
      <c r="L152" s="141"/>
      <c r="R152" s="131"/>
      <c r="T152" s="74"/>
      <c r="U152" s="74"/>
      <c r="V152" s="74"/>
      <c r="W152" s="74"/>
      <c r="X152" s="74"/>
      <c r="Y152" s="74"/>
      <c r="Z152" s="87"/>
      <c r="AO152" s="87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</row>
    <row r="153" spans="18:51" s="2" customFormat="1" ht="12.75">
      <c r="R153" s="131"/>
      <c r="S153" s="87"/>
      <c r="T153" s="74"/>
      <c r="U153" s="74"/>
      <c r="W153" s="74"/>
      <c r="X153" s="74"/>
      <c r="Y153" s="74"/>
      <c r="AO153" s="87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</row>
    <row r="154" spans="18:51" s="2" customFormat="1" ht="12.75">
      <c r="R154" s="131"/>
      <c r="S154" s="74"/>
      <c r="T154" s="74"/>
      <c r="AO154" s="87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</row>
    <row r="155" spans="18:51" s="2" customFormat="1" ht="12.75">
      <c r="R155" s="131"/>
      <c r="AO155" s="87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</row>
    <row r="156" spans="18:51" s="2" customFormat="1" ht="12.75">
      <c r="R156" s="131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</row>
    <row r="157" spans="18:41" s="2" customFormat="1" ht="12.75">
      <c r="R157" s="131"/>
      <c r="AO157" s="87"/>
    </row>
    <row r="158" spans="18:22" s="2" customFormat="1" ht="12.75">
      <c r="R158" s="131"/>
      <c r="V158" s="74"/>
    </row>
    <row r="159" spans="1:22" s="2" customFormat="1" ht="12.75">
      <c r="A159" s="141"/>
      <c r="R159" s="131"/>
      <c r="V159" s="74"/>
    </row>
    <row r="160" spans="18:22" s="2" customFormat="1" ht="12.75">
      <c r="R160" s="131"/>
      <c r="V160" s="74"/>
    </row>
    <row r="161" spans="18:28" s="2" customFormat="1" ht="12.75">
      <c r="R161" s="131"/>
      <c r="AB161" s="141"/>
    </row>
    <row r="162" s="2" customFormat="1" ht="12.75">
      <c r="R162" s="131"/>
    </row>
    <row r="163" s="2" customFormat="1" ht="12.75"/>
    <row r="164" spans="1:12" s="2" customFormat="1" ht="20.25">
      <c r="A164" s="373"/>
      <c r="B164" s="373"/>
      <c r="C164" s="373"/>
      <c r="D164" s="374"/>
      <c r="E164" s="374"/>
      <c r="F164" s="134"/>
      <c r="G164" s="134"/>
      <c r="H164" s="134"/>
      <c r="I164" s="134"/>
      <c r="J164" s="134"/>
      <c r="K164" s="134"/>
      <c r="L164" s="134"/>
    </row>
    <row r="165" spans="1:18" s="2" customFormat="1" ht="12.75">
      <c r="A165" s="8"/>
      <c r="O165" s="141"/>
      <c r="R165" s="135"/>
    </row>
    <row r="166" spans="1:18" s="2" customFormat="1" ht="12.75">
      <c r="A166" s="141"/>
      <c r="O166" s="141"/>
      <c r="R166" s="131"/>
    </row>
    <row r="167" spans="1:18" s="2" customFormat="1" ht="12.75">
      <c r="A167" s="141"/>
      <c r="L167" s="134"/>
      <c r="O167" s="141"/>
      <c r="R167" s="131"/>
    </row>
    <row r="168" spans="15:18" s="2" customFormat="1" ht="12.75">
      <c r="O168" s="141"/>
      <c r="R168" s="135"/>
    </row>
    <row r="169" spans="15:18" s="2" customFormat="1" ht="12.75">
      <c r="O169" s="141"/>
      <c r="R169" s="131"/>
    </row>
    <row r="170" spans="4:18" s="2" customFormat="1" ht="12.75">
      <c r="D170" s="136"/>
      <c r="R170" s="131"/>
    </row>
    <row r="171" s="2" customFormat="1" ht="12.75">
      <c r="R171" s="131"/>
    </row>
    <row r="172" spans="1:18" s="2" customFormat="1" ht="18">
      <c r="A172" s="247"/>
      <c r="B172" s="247"/>
      <c r="D172" s="247"/>
      <c r="E172" s="247"/>
      <c r="R172" s="131"/>
    </row>
    <row r="173" spans="1:18" s="2" customFormat="1" ht="12.75">
      <c r="A173" s="8"/>
      <c r="C173" s="8"/>
      <c r="R173" s="131"/>
    </row>
    <row r="174" s="2" customFormat="1" ht="12.75">
      <c r="R174" s="131"/>
    </row>
    <row r="175" s="2" customFormat="1" ht="12.75">
      <c r="R175" s="131"/>
    </row>
    <row r="176" s="2" customFormat="1" ht="12.75">
      <c r="R176" s="131"/>
    </row>
    <row r="177" spans="1:18" s="2" customFormat="1" ht="12.75">
      <c r="A177" s="8"/>
      <c r="B177" s="8"/>
      <c r="C177" s="8"/>
      <c r="R177" s="131"/>
    </row>
    <row r="178" s="2" customFormat="1" ht="12.75">
      <c r="R178" s="131"/>
    </row>
    <row r="179" spans="1:31" s="134" customFormat="1" ht="12.75">
      <c r="A179" s="137"/>
      <c r="B179" s="2"/>
      <c r="C179" s="2"/>
      <c r="D179" s="2"/>
      <c r="E179" s="2"/>
      <c r="F179" s="141"/>
      <c r="G179" s="141"/>
      <c r="H179" s="2"/>
      <c r="I179" s="2"/>
      <c r="J179" s="141"/>
      <c r="K179" s="2"/>
      <c r="L179" s="2"/>
      <c r="M179" s="2"/>
      <c r="N179" s="2"/>
      <c r="O179" s="2"/>
      <c r="R179" s="131"/>
      <c r="S179" s="136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="2" customFormat="1" ht="12.75">
      <c r="R180" s="131"/>
    </row>
    <row r="181" spans="6:18" s="2" customFormat="1" ht="12.75">
      <c r="F181" s="141"/>
      <c r="G181" s="141"/>
      <c r="J181" s="141"/>
      <c r="R181" s="131"/>
    </row>
    <row r="182" s="2" customFormat="1" ht="12.75">
      <c r="R182" s="135"/>
    </row>
    <row r="183" spans="6:18" s="2" customFormat="1" ht="12.75">
      <c r="F183" s="141"/>
      <c r="G183" s="141"/>
      <c r="J183" s="141"/>
      <c r="R183" s="131"/>
    </row>
    <row r="184" s="2" customFormat="1" ht="12.75">
      <c r="R184" s="131"/>
    </row>
    <row r="185" s="2" customFormat="1" ht="12.75">
      <c r="R185" s="131"/>
    </row>
    <row r="186" spans="1:18" s="2" customFormat="1" ht="12.75">
      <c r="A186" s="8"/>
      <c r="B186" s="8"/>
      <c r="C186" s="8"/>
      <c r="R186" s="131"/>
    </row>
    <row r="187" s="2" customFormat="1" ht="12.75">
      <c r="R187" s="131"/>
    </row>
    <row r="188" spans="1:18" s="2" customFormat="1" ht="12.75">
      <c r="A188" s="137"/>
      <c r="J188" s="141"/>
      <c r="R188" s="131"/>
    </row>
    <row r="189" s="2" customFormat="1" ht="12.75">
      <c r="R189" s="131"/>
    </row>
    <row r="190" spans="6:18" s="2" customFormat="1" ht="12.75">
      <c r="F190" s="141"/>
      <c r="G190" s="141"/>
      <c r="J190" s="141"/>
      <c r="R190" s="131"/>
    </row>
    <row r="191" s="2" customFormat="1" ht="12.75">
      <c r="R191" s="131"/>
    </row>
    <row r="192" spans="6:18" s="2" customFormat="1" ht="12.75">
      <c r="F192" s="141"/>
      <c r="G192" s="141"/>
      <c r="J192" s="141"/>
      <c r="R192" s="131"/>
    </row>
    <row r="193" spans="18:31" s="2" customFormat="1" ht="12.75">
      <c r="R193" s="131"/>
      <c r="Z193" s="74"/>
      <c r="AA193" s="74"/>
      <c r="AB193" s="74"/>
      <c r="AC193" s="74"/>
      <c r="AE193" s="74"/>
    </row>
    <row r="194" spans="18:31" s="2" customFormat="1" ht="12.75">
      <c r="R194" s="131"/>
      <c r="Z194" s="74"/>
      <c r="AA194" s="74"/>
      <c r="AB194" s="74"/>
      <c r="AC194" s="74"/>
      <c r="AE194" s="74"/>
    </row>
    <row r="195" spans="17:31" s="2" customFormat="1" ht="12.75">
      <c r="Q195" s="74"/>
      <c r="R195" s="131"/>
      <c r="S195" s="74"/>
      <c r="W195" s="74"/>
      <c r="X195" s="74"/>
      <c r="Y195" s="74"/>
      <c r="Z195" s="74"/>
      <c r="AA195" s="74"/>
      <c r="AB195" s="74"/>
      <c r="AC195" s="74"/>
      <c r="AE195" s="74"/>
    </row>
    <row r="196" spans="1:31" s="2" customFormat="1" ht="12.75">
      <c r="A196" s="8"/>
      <c r="Q196" s="74"/>
      <c r="R196" s="131"/>
      <c r="S196" s="74"/>
      <c r="W196" s="74"/>
      <c r="X196" s="74"/>
      <c r="Y196" s="74"/>
      <c r="Z196" s="74"/>
      <c r="AA196" s="74"/>
      <c r="AB196" s="74"/>
      <c r="AC196" s="74"/>
      <c r="AE196" s="74"/>
    </row>
    <row r="197" spans="18:31" s="2" customFormat="1" ht="12.75">
      <c r="R197" s="131"/>
      <c r="Z197" s="74"/>
      <c r="AA197" s="74"/>
      <c r="AB197" s="74"/>
      <c r="AC197" s="74"/>
      <c r="AE197" s="74"/>
    </row>
    <row r="198" spans="1:18" s="2" customFormat="1" ht="12.75">
      <c r="A198" s="139"/>
      <c r="R198" s="131"/>
    </row>
    <row r="199" spans="2:18" s="2" customFormat="1" ht="12.75">
      <c r="B199" s="74"/>
      <c r="C199" s="74"/>
      <c r="D199" s="74"/>
      <c r="E199" s="74"/>
      <c r="F199" s="74"/>
      <c r="G199" s="74"/>
      <c r="H199" s="74"/>
      <c r="I199" s="74"/>
      <c r="J199" s="74"/>
      <c r="L199" s="74"/>
      <c r="M199" s="74"/>
      <c r="O199" s="140"/>
      <c r="R199" s="131"/>
    </row>
    <row r="200" spans="2:25" s="2" customFormat="1" ht="12.75">
      <c r="B200" s="74"/>
      <c r="C200" s="74"/>
      <c r="D200" s="74"/>
      <c r="E200" s="74"/>
      <c r="F200" s="74"/>
      <c r="G200" s="74"/>
      <c r="H200" s="74"/>
      <c r="I200" s="74"/>
      <c r="J200" s="74"/>
      <c r="L200" s="74"/>
      <c r="M200" s="74"/>
      <c r="O200" s="140"/>
      <c r="R200" s="131"/>
      <c r="T200" s="74"/>
      <c r="U200" s="74"/>
      <c r="V200" s="74"/>
      <c r="W200" s="74"/>
      <c r="X200" s="74"/>
      <c r="Y200" s="74"/>
    </row>
    <row r="201" spans="2:25" s="2" customFormat="1" ht="12.75">
      <c r="B201" s="74"/>
      <c r="C201" s="74"/>
      <c r="D201" s="74"/>
      <c r="E201" s="74"/>
      <c r="F201" s="74"/>
      <c r="G201" s="74"/>
      <c r="H201" s="74"/>
      <c r="I201" s="74"/>
      <c r="J201" s="74"/>
      <c r="L201" s="74"/>
      <c r="M201" s="74"/>
      <c r="O201" s="140"/>
      <c r="R201" s="138"/>
      <c r="T201" s="74"/>
      <c r="U201" s="74"/>
      <c r="V201" s="74"/>
      <c r="W201" s="74"/>
      <c r="X201" s="74"/>
      <c r="Y201" s="74"/>
    </row>
    <row r="202" spans="4:25" s="2" customFormat="1" ht="12.75">
      <c r="D202" s="141"/>
      <c r="E202" s="141"/>
      <c r="F202" s="141"/>
      <c r="G202" s="141"/>
      <c r="H202" s="141"/>
      <c r="I202" s="141"/>
      <c r="J202" s="141"/>
      <c r="R202" s="131"/>
      <c r="T202" s="74"/>
      <c r="U202" s="74"/>
      <c r="V202" s="74"/>
      <c r="W202" s="74"/>
      <c r="X202" s="74"/>
      <c r="Y202" s="74"/>
    </row>
    <row r="203" spans="12:51" s="2" customFormat="1" ht="12.75">
      <c r="L203" s="141"/>
      <c r="R203" s="131"/>
      <c r="T203" s="74"/>
      <c r="U203" s="74"/>
      <c r="V203" s="74"/>
      <c r="W203" s="74"/>
      <c r="X203" s="74"/>
      <c r="Y203" s="74"/>
      <c r="Z203" s="87"/>
      <c r="AO203" s="87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</row>
    <row r="204" spans="18:51" s="2" customFormat="1" ht="12.75">
      <c r="R204" s="131"/>
      <c r="S204" s="87"/>
      <c r="T204" s="74"/>
      <c r="U204" s="74"/>
      <c r="W204" s="74"/>
      <c r="X204" s="74"/>
      <c r="Y204" s="74"/>
      <c r="AO204" s="87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</row>
    <row r="205" spans="18:51" s="2" customFormat="1" ht="12.75">
      <c r="R205" s="131"/>
      <c r="S205" s="74"/>
      <c r="T205" s="74"/>
      <c r="AO205" s="87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</row>
    <row r="206" spans="18:51" s="2" customFormat="1" ht="12.75">
      <c r="R206" s="131"/>
      <c r="AO206" s="87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</row>
    <row r="207" spans="18:51" s="2" customFormat="1" ht="12.75">
      <c r="R207" s="131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</row>
    <row r="208" spans="18:41" s="2" customFormat="1" ht="12.75">
      <c r="R208" s="131"/>
      <c r="AO208" s="87"/>
    </row>
    <row r="209" spans="18:22" s="2" customFormat="1" ht="12.75">
      <c r="R209" s="131"/>
      <c r="V209" s="74"/>
    </row>
    <row r="210" spans="1:22" s="2" customFormat="1" ht="12.75">
      <c r="A210" s="141"/>
      <c r="R210" s="131"/>
      <c r="V210" s="74"/>
    </row>
    <row r="211" spans="18:22" s="2" customFormat="1" ht="12.75">
      <c r="R211" s="131"/>
      <c r="V211" s="74"/>
    </row>
    <row r="212" spans="18:28" s="2" customFormat="1" ht="12.75">
      <c r="R212" s="131"/>
      <c r="AB212" s="141"/>
    </row>
    <row r="213" s="2" customFormat="1" ht="12.75">
      <c r="R213" s="131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U28" sqref="U28"/>
    </sheetView>
  </sheetViews>
  <sheetFormatPr defaultColWidth="9.140625" defaultRowHeight="12.75"/>
  <cols>
    <col min="2" max="2" width="4.28125" style="0" customWidth="1"/>
    <col min="3" max="3" width="13.8515625" style="0" customWidth="1"/>
    <col min="6" max="6" width="13.28125" style="0" customWidth="1"/>
    <col min="7" max="7" width="4.7109375" style="0" customWidth="1"/>
    <col min="8" max="8" width="6.140625" style="0" customWidth="1"/>
    <col min="9" max="9" width="12.57421875" style="0" customWidth="1"/>
    <col min="10" max="10" width="4.57421875" style="0" customWidth="1"/>
    <col min="11" max="11" width="4.8515625" style="0" customWidth="1"/>
    <col min="12" max="12" width="13.28125" style="0" customWidth="1"/>
    <col min="13" max="13" width="5.140625" style="0" customWidth="1"/>
    <col min="14" max="14" width="5.00390625" style="0" customWidth="1"/>
    <col min="15" max="15" width="12.421875" style="0" customWidth="1"/>
    <col min="16" max="16" width="4.00390625" style="0" customWidth="1"/>
    <col min="17" max="17" width="4.8515625" style="0" customWidth="1"/>
    <col min="18" max="18" width="12.8515625" style="0" customWidth="1"/>
    <col min="19" max="19" width="4.28125" style="0" customWidth="1"/>
    <col min="20" max="20" width="5.140625" style="0" customWidth="1"/>
    <col min="21" max="21" width="12.28125" style="0" customWidth="1"/>
  </cols>
  <sheetData>
    <row r="1" spans="1:15" s="213" customFormat="1" ht="18.75" customHeight="1" thickBot="1">
      <c r="A1" s="30" t="s">
        <v>234</v>
      </c>
      <c r="B1" s="31"/>
      <c r="C1" s="31"/>
      <c r="D1" s="31"/>
      <c r="E1" s="31"/>
      <c r="F1" s="31"/>
      <c r="G1" s="31"/>
      <c r="H1" s="211"/>
      <c r="I1" s="211"/>
      <c r="J1" s="211"/>
      <c r="K1" s="211"/>
      <c r="L1" s="211"/>
      <c r="M1" s="211"/>
      <c r="N1" s="212"/>
      <c r="O1" s="338"/>
    </row>
    <row r="2" spans="1:15" ht="13.5" customHeight="1" thickBot="1">
      <c r="A2" s="19" t="s">
        <v>171</v>
      </c>
      <c r="C2" s="7"/>
      <c r="D2" s="7"/>
      <c r="E2" s="1"/>
      <c r="K2" s="342" t="s">
        <v>248</v>
      </c>
      <c r="L2" s="343"/>
      <c r="M2" s="343"/>
      <c r="N2" s="344"/>
      <c r="O2" s="345"/>
    </row>
    <row r="3" spans="1:7" ht="11.25" customHeight="1">
      <c r="A3" s="19" t="s">
        <v>28</v>
      </c>
      <c r="E3" s="1"/>
      <c r="F3" s="7"/>
      <c r="G3" s="1"/>
    </row>
    <row r="4" ht="11.25" customHeight="1">
      <c r="A4" s="19" t="s">
        <v>177</v>
      </c>
    </row>
    <row r="5" ht="11.25" customHeight="1">
      <c r="A5" s="19" t="s">
        <v>238</v>
      </c>
    </row>
    <row r="6" spans="1:15" s="197" customFormat="1" ht="15" customHeight="1">
      <c r="A6" s="193" t="s">
        <v>29</v>
      </c>
      <c r="B6" s="194" t="s">
        <v>209</v>
      </c>
      <c r="C6" s="195"/>
      <c r="D6" s="193" t="s">
        <v>199</v>
      </c>
      <c r="E6" s="208" t="s">
        <v>210</v>
      </c>
      <c r="F6" s="182"/>
      <c r="I6" s="198" t="s">
        <v>31</v>
      </c>
      <c r="J6" s="194" t="s">
        <v>211</v>
      </c>
      <c r="K6" s="199"/>
      <c r="L6" s="199"/>
      <c r="M6" s="199"/>
      <c r="N6" s="199"/>
      <c r="O6" s="182"/>
    </row>
    <row r="7" spans="1:10" s="197" customFormat="1" ht="15" customHeight="1">
      <c r="A7" s="183" t="s">
        <v>30</v>
      </c>
      <c r="B7" s="184"/>
      <c r="C7" s="194" t="s">
        <v>212</v>
      </c>
      <c r="D7" s="185"/>
      <c r="E7" s="182"/>
      <c r="G7" s="220"/>
      <c r="H7" s="220"/>
      <c r="J7" s="2"/>
    </row>
    <row r="8" spans="1:15" ht="12.75">
      <c r="A8" s="141" t="s">
        <v>329</v>
      </c>
      <c r="J8" s="114" t="s">
        <v>232</v>
      </c>
      <c r="K8" s="116"/>
      <c r="L8" s="116"/>
      <c r="M8" s="116"/>
      <c r="N8" s="116"/>
      <c r="O8" s="115"/>
    </row>
    <row r="9" spans="1:20" ht="12.75">
      <c r="A9" s="233" t="s">
        <v>25</v>
      </c>
      <c r="B9" s="221"/>
      <c r="C9" s="28" t="s">
        <v>8</v>
      </c>
      <c r="D9" s="2"/>
      <c r="E9" s="286" t="s">
        <v>231</v>
      </c>
      <c r="F9" s="114"/>
      <c r="G9" s="115"/>
      <c r="H9" s="2"/>
      <c r="L9" s="144"/>
      <c r="M9" s="2"/>
      <c r="N9" s="2"/>
      <c r="O9" s="144"/>
      <c r="P9" s="2"/>
      <c r="Q9" s="2"/>
      <c r="R9" s="144"/>
      <c r="S9" s="2"/>
      <c r="T9" s="2"/>
    </row>
    <row r="10" spans="1:20" ht="15.75" customHeight="1">
      <c r="A10">
        <v>1</v>
      </c>
      <c r="B10" s="311">
        <f>SorteggioIniziale!$B$44</f>
        <v>5</v>
      </c>
      <c r="C10" s="9" t="s">
        <v>9</v>
      </c>
      <c r="D10" s="141"/>
      <c r="F10" s="243" t="str">
        <f>IF($B$10=1,C10,IF($B$10=2,C11,IF($B$10=3,C12,IF($B$10=4,C13,IF($B$10=5,C14,IF($B$10=6,C15))))))</f>
        <v>Epsilon</v>
      </c>
      <c r="G10" s="226">
        <v>1</v>
      </c>
      <c r="H10" s="10"/>
      <c r="I10" s="114" t="s">
        <v>231</v>
      </c>
      <c r="J10" s="116"/>
      <c r="K10" s="115"/>
      <c r="L10" s="144"/>
      <c r="M10" s="2"/>
      <c r="N10" s="2"/>
      <c r="O10" s="144"/>
      <c r="P10" s="2"/>
      <c r="Q10" s="2"/>
      <c r="R10" s="144"/>
      <c r="S10" s="2"/>
      <c r="T10" s="2"/>
    </row>
    <row r="11" spans="1:14" ht="12.75">
      <c r="A11">
        <v>2</v>
      </c>
      <c r="B11" s="119" t="str">
        <f>IF($B$10=1,"2",IF($B$10=2,"3",IF($B$10=3,"4",IF($B$10=4,"5",IF($B$10=5,"6",IF($B$10=6,"1"))))))</f>
        <v>6</v>
      </c>
      <c r="C11" s="9" t="s">
        <v>10</v>
      </c>
      <c r="D11" s="141"/>
      <c r="E11" s="34" t="s">
        <v>33</v>
      </c>
      <c r="F11" s="35" t="s">
        <v>34</v>
      </c>
      <c r="G11" s="12"/>
      <c r="H11" s="12"/>
      <c r="I11" s="88" t="str">
        <f>IF(G10="*",,IF(G10&gt;G12,F10,F12))</f>
        <v>Zeta</v>
      </c>
      <c r="J11" s="226" t="s">
        <v>0</v>
      </c>
      <c r="L11" s="114" t="s">
        <v>231</v>
      </c>
      <c r="M11" s="116"/>
      <c r="N11" s="115"/>
    </row>
    <row r="12" spans="1:12" ht="12.75">
      <c r="A12">
        <v>3</v>
      </c>
      <c r="B12" s="119" t="str">
        <f>IF($B$10=1,"3",IF($B$10=2,"4",IF($B$10=3,"5",IF($B$10=4,"6",IF($B$10=5,"1",IF($B$10=6,"2"))))))</f>
        <v>1</v>
      </c>
      <c r="C12" s="9" t="s">
        <v>11</v>
      </c>
      <c r="D12" s="8"/>
      <c r="E12" s="2"/>
      <c r="F12" s="214" t="str">
        <f>IF($B$10=1,C11,IF($B$10=2,C12,IF($B$10=3,C13,IF($B$10=4,C14,IF($B$10=5,C15,IF($B$10=6,C10))))))</f>
        <v>Zeta</v>
      </c>
      <c r="G12" s="15">
        <v>2</v>
      </c>
      <c r="H12" s="13"/>
      <c r="I12" s="14"/>
      <c r="L12" s="17"/>
    </row>
    <row r="13" spans="1:13" ht="12.75">
      <c r="A13">
        <v>4</v>
      </c>
      <c r="B13" s="119" t="str">
        <f>IF($B$10=1,"4",IF($B$10=2,"5",IF($B$10=3,"6",IF($B$10=4,"1",IF($B$10=5,"2",IF($B$10=6,"3"))))))</f>
        <v>2</v>
      </c>
      <c r="C13" s="9" t="s">
        <v>12</v>
      </c>
      <c r="D13" s="2"/>
      <c r="E13" s="286" t="s">
        <v>231</v>
      </c>
      <c r="F13" s="114"/>
      <c r="G13" s="115"/>
      <c r="H13" s="19" t="s">
        <v>42</v>
      </c>
      <c r="L13" s="5">
        <f>IF(J11="*",,IF(J11&gt;J15,I11,I15))</f>
        <v>0</v>
      </c>
      <c r="M13" s="21" t="s">
        <v>0</v>
      </c>
    </row>
    <row r="14" spans="1:12" ht="12.75">
      <c r="A14">
        <v>5</v>
      </c>
      <c r="B14" s="119" t="str">
        <f>IF($B$10=1,"5",IF($B$10=2,"6",IF($B$10=3,"1",IF($B$10=4,"2",IF($B$10=5,"3",IF($B$10=6,"4"))))))</f>
        <v>3</v>
      </c>
      <c r="C14" s="9" t="s">
        <v>13</v>
      </c>
      <c r="E14" s="8"/>
      <c r="F14" s="243" t="str">
        <f>IF($B$10=1,C12,IF($B$10=2,C13,IF($B$10=3,C14,IF($B$10=4,C15,IF($B$10=5,C10,IF($B$10=6,C11))))))</f>
        <v>Alfa</v>
      </c>
      <c r="G14" s="29" t="s">
        <v>0</v>
      </c>
      <c r="H14" s="10"/>
      <c r="I14" s="270"/>
      <c r="J14" s="2"/>
      <c r="L14" s="16"/>
    </row>
    <row r="15" spans="1:17" ht="12.75">
      <c r="A15">
        <v>6</v>
      </c>
      <c r="B15" s="119" t="str">
        <f>IF($B$10=1,"6",IF($B$10=2,"1",IF($B$10=3,"2",IF($B$10=4,"3",IF($B$10=5,"4",IF($B$10=6,"5"))))))</f>
        <v>4</v>
      </c>
      <c r="C15" s="9" t="s">
        <v>14</v>
      </c>
      <c r="D15" s="2"/>
      <c r="E15" s="34" t="s">
        <v>35</v>
      </c>
      <c r="F15" s="35" t="s">
        <v>34</v>
      </c>
      <c r="G15" s="12"/>
      <c r="H15" s="12"/>
      <c r="I15" s="5">
        <f>IF(G14="*",,IF(G14&gt;G16,F14,F16))</f>
        <v>0</v>
      </c>
      <c r="J15" s="29" t="s">
        <v>0</v>
      </c>
      <c r="L15" s="16"/>
      <c r="O15" s="114" t="s">
        <v>231</v>
      </c>
      <c r="P15" s="116"/>
      <c r="Q15" s="115"/>
    </row>
    <row r="16" spans="5:15" ht="12.75">
      <c r="E16" s="2"/>
      <c r="F16" s="214" t="str">
        <f>IF($B$10=1,C13,IF($B$10=2,C14,IF($B$10=3,C15,IF($B$10=4,C10,IF($B$10=5,C11,IF($B$10=6,C12))))))</f>
        <v>Beta</v>
      </c>
      <c r="G16" s="29" t="s">
        <v>0</v>
      </c>
      <c r="H16" s="13"/>
      <c r="I16" s="14"/>
      <c r="L16" s="16"/>
      <c r="O16" s="17"/>
    </row>
    <row r="17" spans="5:16" ht="12.75">
      <c r="E17" s="286" t="s">
        <v>231</v>
      </c>
      <c r="F17" s="114"/>
      <c r="G17" s="115"/>
      <c r="J17" s="3"/>
      <c r="K17" s="27"/>
      <c r="L17" s="19" t="s">
        <v>48</v>
      </c>
      <c r="O17" s="5">
        <f>IF(M13="*",,IF(M13&gt;M21,L13,L21))</f>
        <v>0</v>
      </c>
      <c r="P17" s="32" t="s">
        <v>0</v>
      </c>
    </row>
    <row r="18" spans="5:15" ht="12.75">
      <c r="E18" s="2"/>
      <c r="F18" s="214" t="str">
        <f>IF($B$10=1,C14,IF($B$10=2,C15,IF($B$10=3,C10,IF($B$10=4,C11,IF($B$10=5,C12,IF($B$10=6,C13))))))</f>
        <v>Gamma</v>
      </c>
      <c r="G18" s="15" t="s">
        <v>0</v>
      </c>
      <c r="H18" s="10"/>
      <c r="I18" s="114" t="s">
        <v>231</v>
      </c>
      <c r="J18" s="116"/>
      <c r="K18" s="115"/>
      <c r="L18" s="16"/>
      <c r="O18" s="16"/>
    </row>
    <row r="19" spans="5:15" ht="12.75">
      <c r="E19" s="34" t="s">
        <v>36</v>
      </c>
      <c r="F19" s="35" t="s">
        <v>34</v>
      </c>
      <c r="G19" s="12"/>
      <c r="H19" s="12"/>
      <c r="I19" s="5">
        <f>IF(G18="*",,IF(G18&gt;G20,F18,F20))</f>
        <v>0</v>
      </c>
      <c r="J19" s="29" t="s">
        <v>0</v>
      </c>
      <c r="L19" s="16"/>
      <c r="O19" s="16"/>
    </row>
    <row r="20" spans="5:15" ht="12.75">
      <c r="E20" s="2"/>
      <c r="F20" s="214" t="str">
        <f>IF($B$10=1,C15,IF($B$10=2,C10,IF($B$10=3,C11,IF($B$10=4,C12,IF($B$10=5,C13,IF($B$10=6,C14))))))</f>
        <v>Delta</v>
      </c>
      <c r="G20" s="15" t="s">
        <v>0</v>
      </c>
      <c r="H20" s="13"/>
      <c r="I20" s="14"/>
      <c r="L20" s="16"/>
      <c r="O20" s="16"/>
    </row>
    <row r="21" spans="1:15" ht="12.75">
      <c r="A21" s="20" t="s">
        <v>189</v>
      </c>
      <c r="B21" s="221"/>
      <c r="C21" s="28" t="s">
        <v>8</v>
      </c>
      <c r="D21" s="2"/>
      <c r="E21" s="286" t="s">
        <v>231</v>
      </c>
      <c r="F21" s="310" t="s">
        <v>34</v>
      </c>
      <c r="G21" s="115"/>
      <c r="H21" s="19" t="s">
        <v>43</v>
      </c>
      <c r="L21" s="5">
        <f>IF(J19="*",,IF(J19&gt;J23,I19,I23))</f>
        <v>0</v>
      </c>
      <c r="M21" s="32" t="s">
        <v>0</v>
      </c>
      <c r="O21" s="16"/>
    </row>
    <row r="22" spans="1:15" ht="12.75">
      <c r="A22">
        <v>7</v>
      </c>
      <c r="B22" s="311">
        <f>SorteggioIniziale!$F$44</f>
        <v>4</v>
      </c>
      <c r="C22" s="9" t="s">
        <v>15</v>
      </c>
      <c r="D22" s="2"/>
      <c r="F22" s="214" t="str">
        <f>IF($B$22=1,C22,IF($B$22=2,C23,IF($B$22=3,C24,IF($B$22=4,C25,IF($B$22=5,C26,IF($B$22=6,C27))))))</f>
        <v>Lamda</v>
      </c>
      <c r="G22" s="326" t="s">
        <v>0</v>
      </c>
      <c r="H22" s="319"/>
      <c r="I22" s="11"/>
      <c r="L22" s="22"/>
      <c r="O22" s="16"/>
    </row>
    <row r="23" spans="1:20" ht="12.75">
      <c r="A23">
        <v>8</v>
      </c>
      <c r="B23" s="119" t="str">
        <f>IF($B$22=1,"2",IF($B$22=2,"3",IF($B$22=3,"4",IF($B$22=4,"5",IF($B$22=5,"6",IF($B$22=6,"1"))))))</f>
        <v>5</v>
      </c>
      <c r="C23" s="9" t="s">
        <v>16</v>
      </c>
      <c r="D23" s="2"/>
      <c r="E23" s="34" t="s">
        <v>37</v>
      </c>
      <c r="F23" s="273"/>
      <c r="G23" s="12"/>
      <c r="H23" s="320"/>
      <c r="I23" s="5">
        <f>IF(G22="*",,IF(G22&gt;G24,F22,F24))</f>
        <v>0</v>
      </c>
      <c r="J23" s="29" t="s">
        <v>0</v>
      </c>
      <c r="O23" s="16"/>
      <c r="R23" s="114" t="s">
        <v>231</v>
      </c>
      <c r="S23" s="116"/>
      <c r="T23" s="115"/>
    </row>
    <row r="24" spans="1:18" ht="12.75">
      <c r="A24">
        <v>9</v>
      </c>
      <c r="B24" s="119" t="str">
        <f>IF($B$22=1,"3",IF($B$22=2,"4",IF($B$22=3,"5",IF($B$22=4,"6",IF($B$22=5,"1",IF($B$22=6,"2"))))))</f>
        <v>6</v>
      </c>
      <c r="C24" s="9" t="s">
        <v>18</v>
      </c>
      <c r="D24" s="2"/>
      <c r="E24" s="143"/>
      <c r="F24" s="214" t="str">
        <f>IF($B$22=1,C23,IF($B$22=2,C24,IF($B$22=3,C25,IF($B$22=4,C26,IF($B$22=5,C27,IF($B$22=6,C22))))))</f>
        <v>Miu</v>
      </c>
      <c r="G24" s="326" t="s">
        <v>0</v>
      </c>
      <c r="H24" s="321"/>
      <c r="I24" s="14"/>
      <c r="J24" s="143"/>
      <c r="K24" s="143"/>
      <c r="L24" s="143"/>
      <c r="M24" s="143"/>
      <c r="N24" s="4"/>
      <c r="O24" s="315"/>
      <c r="R24" s="17"/>
    </row>
    <row r="25" spans="1:19" ht="18">
      <c r="A25">
        <v>10</v>
      </c>
      <c r="B25" s="119" t="str">
        <f>IF($B$22=1,"4",IF($B$22=2,"5",IF($B$22=3,"6",IF($B$22=4,"1",IF($B$22=5,"2",IF($B$22=6,"3"))))))</f>
        <v>1</v>
      </c>
      <c r="C25" s="9" t="s">
        <v>19</v>
      </c>
      <c r="D25" s="141"/>
      <c r="E25" s="120" t="s">
        <v>231</v>
      </c>
      <c r="F25" s="310" t="s">
        <v>34</v>
      </c>
      <c r="G25" s="218"/>
      <c r="H25" s="1"/>
      <c r="I25" s="1"/>
      <c r="J25" s="312"/>
      <c r="K25" s="313"/>
      <c r="L25" s="313"/>
      <c r="M25" s="313"/>
      <c r="N25" s="314"/>
      <c r="O25" s="19" t="s">
        <v>236</v>
      </c>
      <c r="R25" s="18">
        <f>IF(P17="*",,IF(P17&gt;P33,O17,O33))</f>
        <v>0</v>
      </c>
      <c r="S25" s="21" t="s">
        <v>0</v>
      </c>
    </row>
    <row r="26" spans="1:18" ht="12.75">
      <c r="A26">
        <v>11</v>
      </c>
      <c r="B26" s="119" t="str">
        <f>IF($B$22=1,"5",IF($B$22=2,"6",IF($B$22=3,"1",IF($B$22=4,"2",IF($B$22=5,"3",IF($B$22=6,"4"))))))</f>
        <v>2</v>
      </c>
      <c r="C26" s="9" t="s">
        <v>20</v>
      </c>
      <c r="F26" s="214" t="str">
        <f>IF($B$22=1,C24,IF($B$22=2,C25,IF($B$22=3,C26,IF($B$22=4,C27,IF($B$22=5,C22,IF($B$22=6,C23))))))</f>
        <v>Niu</v>
      </c>
      <c r="G26" s="29" t="s">
        <v>0</v>
      </c>
      <c r="H26" s="10"/>
      <c r="I26" s="114" t="s">
        <v>231</v>
      </c>
      <c r="J26" s="116"/>
      <c r="K26" s="115"/>
      <c r="O26" s="16"/>
      <c r="R26" s="16"/>
    </row>
    <row r="27" spans="1:18" ht="12.75">
      <c r="A27">
        <v>12</v>
      </c>
      <c r="B27" s="119" t="str">
        <f>IF($B$22=1,"6",IF($B$22=2,"1",IF($B$22=3,"2",IF($B$22=4,"3",IF($B$22=5,"4",IF($B$22=6,"5"))))))</f>
        <v>3</v>
      </c>
      <c r="C27" s="9" t="s">
        <v>21</v>
      </c>
      <c r="E27" s="34" t="s">
        <v>38</v>
      </c>
      <c r="F27" s="258"/>
      <c r="G27" s="12"/>
      <c r="H27" s="12"/>
      <c r="I27" s="5">
        <f>IF(G26="*",,IF(G26&gt;G28,F26,F28))</f>
        <v>0</v>
      </c>
      <c r="J27" s="29" t="s">
        <v>0</v>
      </c>
      <c r="L27" s="114" t="s">
        <v>231</v>
      </c>
      <c r="M27" s="116"/>
      <c r="N27" s="115"/>
      <c r="O27" s="16"/>
      <c r="R27" s="16"/>
    </row>
    <row r="28" spans="4:18" ht="12.75">
      <c r="D28" s="2"/>
      <c r="E28" s="2"/>
      <c r="F28" s="349" t="str">
        <f>IF($B$22=1,C25,IF($B$22=2,C26,IF($B$22=3,C27,IF($B$22=4,C22,IF($B$22=5,C23,IF($B$22=6,C24))))))</f>
        <v>Eta</v>
      </c>
      <c r="G28" s="29" t="s">
        <v>0</v>
      </c>
      <c r="H28" s="321"/>
      <c r="I28" s="14"/>
      <c r="J28" s="2"/>
      <c r="K28" s="2"/>
      <c r="L28" s="327"/>
      <c r="M28" s="1"/>
      <c r="O28" s="16"/>
      <c r="R28" s="16"/>
    </row>
    <row r="29" spans="4:18" ht="12.75">
      <c r="D29" s="333"/>
      <c r="E29" s="120" t="s">
        <v>231</v>
      </c>
      <c r="F29" s="290"/>
      <c r="G29" s="218"/>
      <c r="H29" s="19" t="s">
        <v>44</v>
      </c>
      <c r="K29" s="1"/>
      <c r="L29" s="5">
        <f>IF(J27="*",,IF(J27&gt;J31,I27,I31))</f>
        <v>0</v>
      </c>
      <c r="M29" s="29" t="s">
        <v>0</v>
      </c>
      <c r="N29" s="1"/>
      <c r="O29" s="16"/>
      <c r="R29" s="16"/>
    </row>
    <row r="30" spans="6:18" ht="12.75">
      <c r="F30" s="214" t="str">
        <f>IF($B$22=1,C26,IF($B$22=2,C27,IF($B$22=3,C22,IF($B$22=4,C23,IF($B$22=5,C24,IF($B$22=6,C25))))))</f>
        <v>Teta</v>
      </c>
      <c r="G30" s="29">
        <v>1</v>
      </c>
      <c r="H30" s="10"/>
      <c r="I30" s="11"/>
      <c r="L30" s="16"/>
      <c r="O30" s="16"/>
      <c r="R30" s="16"/>
    </row>
    <row r="31" spans="4:18" ht="12.75">
      <c r="D31" s="2"/>
      <c r="E31" s="34" t="s">
        <v>39</v>
      </c>
      <c r="F31" s="35" t="s">
        <v>34</v>
      </c>
      <c r="G31" s="12"/>
      <c r="H31" s="12"/>
      <c r="I31" s="5" t="str">
        <f>IF(G30="*",,IF(G30&gt;G32,F30,F32))</f>
        <v>Lamda</v>
      </c>
      <c r="J31" s="29" t="s">
        <v>0</v>
      </c>
      <c r="L31" s="16"/>
      <c r="O31" s="16"/>
      <c r="R31" s="16"/>
    </row>
    <row r="32" spans="1:18" ht="13.5" thickBot="1">
      <c r="A32" s="346"/>
      <c r="B32" s="346"/>
      <c r="C32" s="346"/>
      <c r="D32" s="347"/>
      <c r="E32" s="348"/>
      <c r="F32" s="214" t="str">
        <f>IF($B$22=1,C28,IF($B$22=2,C29,IF($B$22=3,C24,IF($B$22=4,C25,IF($B$22=5,C26,IF($B$22=6,C27))))))</f>
        <v>Lamda</v>
      </c>
      <c r="G32" s="29">
        <v>2</v>
      </c>
      <c r="H32" s="13"/>
      <c r="I32" s="14"/>
      <c r="L32" s="16"/>
      <c r="O32" s="16"/>
      <c r="R32" s="16"/>
    </row>
    <row r="33" spans="1:18" ht="12.75">
      <c r="A33" s="332" t="s">
        <v>305</v>
      </c>
      <c r="B33" s="332"/>
      <c r="C33" s="332"/>
      <c r="D33" s="333"/>
      <c r="E33" s="289" t="s">
        <v>231</v>
      </c>
      <c r="F33" s="114"/>
      <c r="G33" s="115"/>
      <c r="J33" s="3"/>
      <c r="L33" s="19" t="s">
        <v>49</v>
      </c>
      <c r="O33" s="5">
        <f>IF(M29="*",,IF(M29&gt;M37,L29,L37))</f>
        <v>0</v>
      </c>
      <c r="P33" s="32" t="s">
        <v>0</v>
      </c>
      <c r="R33" s="16"/>
    </row>
    <row r="34" spans="1:18" ht="12.75">
      <c r="A34" s="20" t="s">
        <v>190</v>
      </c>
      <c r="B34" s="350"/>
      <c r="C34" s="28" t="s">
        <v>8</v>
      </c>
      <c r="D34" s="2"/>
      <c r="F34" s="214" t="str">
        <f>IF($B$35=1,C35,IF($B$35=2,C36,IF($B$35=3,C37,IF($B$35=4,C38,IF($B$35=5,C39,IF($B$35=6,C40))))))</f>
        <v>Bb</v>
      </c>
      <c r="G34" s="29">
        <v>2</v>
      </c>
      <c r="H34" s="10"/>
      <c r="I34" s="114" t="s">
        <v>231</v>
      </c>
      <c r="J34" s="116"/>
      <c r="K34" s="115"/>
      <c r="L34" s="16"/>
      <c r="O34" s="22"/>
      <c r="R34" s="16"/>
    </row>
    <row r="35" spans="1:18" ht="12.75">
      <c r="A35">
        <v>1</v>
      </c>
      <c r="B35" s="311">
        <f>SorteggioIniziale!$J$44</f>
        <v>4</v>
      </c>
      <c r="C35" s="9" t="s">
        <v>23</v>
      </c>
      <c r="D35" s="2"/>
      <c r="E35" s="34" t="s">
        <v>40</v>
      </c>
      <c r="F35" s="35" t="s">
        <v>34</v>
      </c>
      <c r="G35" s="12"/>
      <c r="H35" s="12"/>
      <c r="I35" s="5" t="str">
        <f>IF(G34="*",,IF(G34&gt;G36,F34,F36))</f>
        <v>Cc</v>
      </c>
      <c r="J35" s="29" t="s">
        <v>0</v>
      </c>
      <c r="L35" s="16"/>
      <c r="R35" s="16"/>
    </row>
    <row r="36" spans="1:18" ht="12.75">
      <c r="A36">
        <v>2</v>
      </c>
      <c r="B36" s="119" t="str">
        <f>IF($B$35=1,"2",IF($B$35=2,"3",IF($B$35=3,"4",IF($B$35=4,"5",IF($B$35=5,"6",IF($B$35=6,"1"))))))</f>
        <v>5</v>
      </c>
      <c r="C36" s="9" t="s">
        <v>24</v>
      </c>
      <c r="D36" s="2"/>
      <c r="F36" s="214" t="str">
        <f>IF($B$35=1,C36,IF($B$35=2,C37,IF($B$35=3,C38,IF($B$35=4,C39,IF($B$35=5,C40,IF($B$35=6,C35))))))</f>
        <v>Cc</v>
      </c>
      <c r="G36" s="29">
        <v>3</v>
      </c>
      <c r="H36" s="13"/>
      <c r="I36" s="14"/>
      <c r="L36" s="16"/>
      <c r="R36" s="16"/>
    </row>
    <row r="37" spans="1:21" ht="12.75">
      <c r="A37">
        <v>3</v>
      </c>
      <c r="B37" s="119" t="str">
        <f>IF($B$35=1,"3",IF($B$35=2,"4",IF($B$35=3,"5",IF($B$35=4,"6",IF($B$35=5,"1",IF($B$35=6,"2"))))))</f>
        <v>6</v>
      </c>
      <c r="C37" s="9" t="s">
        <v>121</v>
      </c>
      <c r="E37" s="286" t="s">
        <v>231</v>
      </c>
      <c r="F37" s="114"/>
      <c r="G37" s="115"/>
      <c r="H37" s="19" t="s">
        <v>45</v>
      </c>
      <c r="L37" s="5">
        <f>IF(J35="*",,IF(J35&gt;J39,I35,I39))</f>
        <v>0</v>
      </c>
      <c r="M37" s="29" t="s">
        <v>0</v>
      </c>
      <c r="R37" s="16"/>
      <c r="U37" s="6"/>
    </row>
    <row r="38" spans="1:21" ht="18">
      <c r="A38">
        <v>4</v>
      </c>
      <c r="B38" s="119" t="str">
        <f>IF($B$35=1,"4",IF($B$35=2,"5",IF($B$35=3,"6",IF($B$35=4,"1",IF($B$35=5,"2",IF($B$35=6,"3"))))))</f>
        <v>1</v>
      </c>
      <c r="C38" s="9" t="s">
        <v>122</v>
      </c>
      <c r="F38" s="214" t="str">
        <f>IF($B$35=1,C37,IF($B$35=2,C38,IF($B$35=3,C39,IF($B$35=4,C40,IF($B$35=5,C35,IF($B$35=6,C36))))))</f>
        <v>Dd</v>
      </c>
      <c r="G38" s="29">
        <v>2</v>
      </c>
      <c r="H38" s="10"/>
      <c r="I38" s="11"/>
      <c r="L38" s="22"/>
      <c r="R38" s="19" t="s">
        <v>263</v>
      </c>
      <c r="U38" s="18">
        <f>IF(S25="*",,IF(S25&gt;S53,R25,R53))</f>
        <v>0</v>
      </c>
    </row>
    <row r="39" spans="1:21" ht="12.75">
      <c r="A39">
        <v>5</v>
      </c>
      <c r="B39" s="119" t="str">
        <f>IF($B$35=1,"5",IF($B$35=2,"6",IF($B$35=3,"1",IF($B$35=4,"2",IF($B$35=5,"3",IF($B$35=6,"4"))))))</f>
        <v>2</v>
      </c>
      <c r="C39" s="9" t="s">
        <v>123</v>
      </c>
      <c r="E39" s="34" t="s">
        <v>41</v>
      </c>
      <c r="F39" s="35" t="s">
        <v>34</v>
      </c>
      <c r="G39" s="12"/>
      <c r="H39" s="12"/>
      <c r="I39" s="5" t="str">
        <f>IF(G38="*",,IF(G38&gt;G40,F38,F40))</f>
        <v>Xsi</v>
      </c>
      <c r="J39" s="29" t="s">
        <v>0</v>
      </c>
      <c r="R39" s="16"/>
      <c r="U39" s="22"/>
    </row>
    <row r="40" spans="1:18" ht="12.75">
      <c r="A40">
        <v>6</v>
      </c>
      <c r="B40" s="119" t="str">
        <f>IF($B$35=1,"6",IF($B$35=2,"1",IF($B$35=3,"2",IF($B$35=4,"3",IF($B$35=5,"4",IF($B$35=6,"5"))))))</f>
        <v>3</v>
      </c>
      <c r="C40" s="9" t="s">
        <v>124</v>
      </c>
      <c r="F40" s="214" t="str">
        <f>IF($B$35=1,C38,IF($B$35=2,C39,IF($B$35=3,C40,IF($B$35=4,C35,IF($B$35=5,C36,IF($B$35=6,C37))))))</f>
        <v>Xsi</v>
      </c>
      <c r="G40" s="29">
        <v>3</v>
      </c>
      <c r="H40" s="13"/>
      <c r="I40" s="14"/>
      <c r="R40" s="16"/>
    </row>
    <row r="41" spans="5:18" ht="12.75">
      <c r="E41" s="286" t="s">
        <v>231</v>
      </c>
      <c r="F41" s="310" t="s">
        <v>34</v>
      </c>
      <c r="G41" s="116"/>
      <c r="H41" s="309"/>
      <c r="I41" s="309"/>
      <c r="J41" s="2"/>
      <c r="O41" s="2"/>
      <c r="P41" s="2"/>
      <c r="Q41" s="2"/>
      <c r="R41" s="16"/>
    </row>
    <row r="42" spans="6:18" ht="12.75">
      <c r="F42" s="214" t="str">
        <f>IF($B$35=1,C39,IF($B$35=2,C40,IF($B$35=3,C35,IF($B$35=4,C36,IF($B$35=5,C37,IF($B$35=6,C38))))))</f>
        <v>Omicron</v>
      </c>
      <c r="G42" s="15">
        <v>4</v>
      </c>
      <c r="H42" s="10"/>
      <c r="I42" s="114" t="s">
        <v>231</v>
      </c>
      <c r="J42" s="116"/>
      <c r="K42" s="115"/>
      <c r="L42" s="114" t="s">
        <v>231</v>
      </c>
      <c r="M42" s="116"/>
      <c r="N42" s="115"/>
      <c r="R42" s="16"/>
    </row>
    <row r="43" spans="5:18" ht="12.75">
      <c r="E43" s="34" t="s">
        <v>117</v>
      </c>
      <c r="F43" s="258"/>
      <c r="G43" s="12"/>
      <c r="H43" s="12"/>
      <c r="I43" s="5" t="str">
        <f>IF(G42="*",,IF(G42&gt;G44,F42,F44))</f>
        <v>Aa</v>
      </c>
      <c r="J43" s="15" t="s">
        <v>0</v>
      </c>
      <c r="M43" s="378" t="s">
        <v>306</v>
      </c>
      <c r="N43" s="378"/>
      <c r="O43" s="378"/>
      <c r="P43" s="378"/>
      <c r="Q43" s="378"/>
      <c r="R43" s="16"/>
    </row>
    <row r="44" spans="5:18" ht="12.75">
      <c r="E44" s="2"/>
      <c r="F44" s="214" t="str">
        <f>IF($B$35=1,C40,IF($B$35=2,C35,IF($B$35=3,C36,IF($B$35=4,C37,IF($B$35=5,C38,IF($B$35=6,C39))))))</f>
        <v>Aa</v>
      </c>
      <c r="G44" s="15">
        <v>5</v>
      </c>
      <c r="H44" s="13"/>
      <c r="I44" s="14"/>
      <c r="L44" s="17"/>
      <c r="M44" s="378" t="s">
        <v>334</v>
      </c>
      <c r="N44" s="378"/>
      <c r="O44" s="378"/>
      <c r="P44" s="378"/>
      <c r="Q44" s="378"/>
      <c r="R44" s="16"/>
    </row>
    <row r="45" spans="4:18" ht="12.75">
      <c r="D45" s="144"/>
      <c r="E45" s="120" t="s">
        <v>231</v>
      </c>
      <c r="F45" s="114"/>
      <c r="G45" s="115"/>
      <c r="H45" t="s">
        <v>46</v>
      </c>
      <c r="J45" s="351"/>
      <c r="L45" s="5">
        <f>IF(J43="*",,IF(J43&gt;J47,I43,I47))</f>
        <v>0</v>
      </c>
      <c r="M45" s="21" t="s">
        <v>0</v>
      </c>
      <c r="O45" s="378" t="s">
        <v>307</v>
      </c>
      <c r="P45" s="378"/>
      <c r="R45" s="16"/>
    </row>
    <row r="46" spans="1:18" ht="12.75">
      <c r="A46" s="20" t="s">
        <v>191</v>
      </c>
      <c r="B46" s="221"/>
      <c r="C46" s="28" t="s">
        <v>8</v>
      </c>
      <c r="D46" s="2"/>
      <c r="F46" s="214" t="str">
        <f>IF($B$47=1,C47,IF($B$47=2,C48,IF($B$47=3,C49,IF($B$47=4,C50,IF($B$47=5,C51,IF($B$47=6,C52))))))</f>
        <v>Gg</v>
      </c>
      <c r="G46" s="29">
        <v>2</v>
      </c>
      <c r="H46" s="10"/>
      <c r="I46" s="270"/>
      <c r="J46" s="2"/>
      <c r="K46" s="2"/>
      <c r="L46" s="17"/>
      <c r="R46" s="16"/>
    </row>
    <row r="47" spans="1:18" ht="12.75">
      <c r="A47">
        <v>7</v>
      </c>
      <c r="B47" s="311">
        <f>SorteggioIniziale!$N$44</f>
        <v>3</v>
      </c>
      <c r="C47" s="9" t="s">
        <v>125</v>
      </c>
      <c r="D47" s="2"/>
      <c r="E47" s="34" t="s">
        <v>118</v>
      </c>
      <c r="F47" s="35" t="s">
        <v>34</v>
      </c>
      <c r="G47" s="12"/>
      <c r="H47" s="12"/>
      <c r="I47" s="5" t="str">
        <f>IF(G46="*",,IF(G46&gt;G48,F46,F48))</f>
        <v>Hh</v>
      </c>
      <c r="J47" s="29" t="s">
        <v>0</v>
      </c>
      <c r="L47" s="16"/>
      <c r="O47" s="114" t="s">
        <v>231</v>
      </c>
      <c r="P47" s="116"/>
      <c r="Q47" s="115"/>
      <c r="R47" s="16"/>
    </row>
    <row r="48" spans="1:18" ht="12.75">
      <c r="A48">
        <v>8</v>
      </c>
      <c r="B48" s="119" t="str">
        <f>IF($B$47=1,"2",IF($B$47=2,"3",IF($B$47=3,"4",IF($B$47=4,"5",IF($B$47=5,"6",IF($B$47=6,"1"))))))</f>
        <v>4</v>
      </c>
      <c r="C48" s="9" t="s">
        <v>126</v>
      </c>
      <c r="D48" s="2"/>
      <c r="F48" s="214" t="str">
        <f>IF($B$47=1,C48,IF($B$47=2,C49,IF($B$47=3,C50,IF($B$47=4,C51,IF($B$47=5,C52,IF($B$47=6,C47))))))</f>
        <v>Hh</v>
      </c>
      <c r="G48" s="29">
        <v>3</v>
      </c>
      <c r="H48" s="13"/>
      <c r="I48" s="14"/>
      <c r="L48" s="317" t="s">
        <v>197</v>
      </c>
      <c r="O48" s="17"/>
      <c r="R48" s="16"/>
    </row>
    <row r="49" spans="1:18" ht="12.75">
      <c r="A49">
        <v>9</v>
      </c>
      <c r="B49" s="119" t="str">
        <f>IF($B$47=1,"3",IF($B$47=2,"4",IF($B$47=3,"5",IF($B$47=4,"6",IF($B$47=5,"1",IF($B$47=6,"2"))))))</f>
        <v>5</v>
      </c>
      <c r="C49" s="147" t="s">
        <v>127</v>
      </c>
      <c r="E49" s="286" t="s">
        <v>231</v>
      </c>
      <c r="F49" s="114"/>
      <c r="G49" s="115"/>
      <c r="L49" s="16"/>
      <c r="O49" s="5">
        <f>IF(M45="*",,IF(M45&gt;M53,L45,L53))</f>
        <v>0</v>
      </c>
      <c r="P49" s="15" t="s">
        <v>0</v>
      </c>
      <c r="R49" s="16"/>
    </row>
    <row r="50" spans="1:18" ht="12.75">
      <c r="A50">
        <v>10</v>
      </c>
      <c r="B50" s="119" t="str">
        <f>IF($B$47=1,"4",IF($B$47=2,"5",IF($B$47=3,"6",IF($B$47=4,"1",IF($B$47=5,"2",IF($B$47=6,"3"))))))</f>
        <v>6</v>
      </c>
      <c r="C50" s="9" t="s">
        <v>128</v>
      </c>
      <c r="F50" s="214" t="str">
        <f>IF($B$47=1,C49,IF($B$47=2,C50,IF($B$47=3,C51,IF($B$47=4,C52,IF($B$47=5,C47,IF($B$47=6,C48))))))</f>
        <v>ii</v>
      </c>
      <c r="G50" s="29">
        <v>2</v>
      </c>
      <c r="H50" s="10"/>
      <c r="I50" s="114" t="s">
        <v>231</v>
      </c>
      <c r="J50" s="116"/>
      <c r="K50" s="115"/>
      <c r="L50" s="16"/>
      <c r="M50" s="2"/>
      <c r="N50" s="2"/>
      <c r="O50" s="16"/>
      <c r="R50" s="16"/>
    </row>
    <row r="51" spans="1:18" ht="12.75">
      <c r="A51">
        <v>11</v>
      </c>
      <c r="B51" s="119" t="str">
        <f>IF($B$47=1,"5",IF($B$47=2,"6",IF($B$47=3,"1",IF($B$47=4,"2",IF($B$47=5,"3",IF($B$47=6,"4"))))))</f>
        <v>1</v>
      </c>
      <c r="C51" s="9" t="s">
        <v>332</v>
      </c>
      <c r="E51" s="34" t="s">
        <v>249</v>
      </c>
      <c r="F51" s="35" t="s">
        <v>34</v>
      </c>
      <c r="G51" s="12"/>
      <c r="H51" s="12"/>
      <c r="I51" s="5" t="str">
        <f>IF(G50="*",,IF(G50&gt;G52,F50,F52))</f>
        <v>Ll</v>
      </c>
      <c r="J51" s="29" t="s">
        <v>0</v>
      </c>
      <c r="L51" s="16"/>
      <c r="N51" s="2"/>
      <c r="O51" s="16"/>
      <c r="R51" s="16"/>
    </row>
    <row r="52" spans="1:18" ht="12.75">
      <c r="A52">
        <v>12</v>
      </c>
      <c r="B52" s="119" t="str">
        <f>IF($B$47=1,"6",IF($B$47=2,"1",IF($B$47=3,"2",IF($B$47=4,"3",IF($B$47=5,"4",IF($B$47=6,"5"))))))</f>
        <v>2</v>
      </c>
      <c r="C52" s="9" t="s">
        <v>333</v>
      </c>
      <c r="F52" s="214" t="str">
        <f>IF($B$47=1,C50,IF($B$47=2,C51,IF($B$47=3,C52,IF($B$47=4,C47,IF($B$47=5,C48,IF($B$47=6,C49))))))</f>
        <v>Ll</v>
      </c>
      <c r="G52" s="29">
        <v>3</v>
      </c>
      <c r="H52" s="13"/>
      <c r="I52" s="14"/>
      <c r="L52" s="16"/>
      <c r="N52" s="2"/>
      <c r="O52" s="16"/>
      <c r="R52" s="16"/>
    </row>
    <row r="53" spans="5:19" ht="18">
      <c r="E53" s="286" t="s">
        <v>231</v>
      </c>
      <c r="F53" s="310" t="s">
        <v>34</v>
      </c>
      <c r="G53" s="116"/>
      <c r="H53" s="19" t="s">
        <v>47</v>
      </c>
      <c r="I53" s="309"/>
      <c r="J53" s="2"/>
      <c r="L53" s="5">
        <f>IF(J51="*",,IF(J51&gt;J55,I51,I55))</f>
        <v>0</v>
      </c>
      <c r="M53" s="21" t="s">
        <v>0</v>
      </c>
      <c r="N53" s="2"/>
      <c r="O53" s="19" t="s">
        <v>237</v>
      </c>
      <c r="R53" s="18">
        <f>IF(P49="*",,IF(P49&gt;P57,O49,O57))</f>
        <v>0</v>
      </c>
      <c r="S53" s="21" t="s">
        <v>0</v>
      </c>
    </row>
    <row r="54" spans="6:18" ht="12.75">
      <c r="F54" s="214" t="str">
        <f>IF($B$47=1,C51,IF($B$47=2,C52,IF($B$47=3,C47,IF($B$47=4,C48,IF($B$47=5,C49,IF($B$47=6,C50))))))</f>
        <v>Ee</v>
      </c>
      <c r="G54" s="15">
        <v>4</v>
      </c>
      <c r="H54" s="10"/>
      <c r="I54" s="260"/>
      <c r="L54" s="6"/>
      <c r="M54" s="2"/>
      <c r="N54" s="2"/>
      <c r="O54" s="16"/>
      <c r="R54" s="22"/>
    </row>
    <row r="55" spans="5:15" ht="12.75">
      <c r="E55" s="34" t="s">
        <v>120</v>
      </c>
      <c r="F55" s="258"/>
      <c r="G55" s="12"/>
      <c r="H55" s="12"/>
      <c r="I55" s="5" t="str">
        <f>IF(G54="*",,IF(G54&gt;G56,F54,F56))</f>
        <v>Ff</v>
      </c>
      <c r="J55" s="15" t="s">
        <v>0</v>
      </c>
      <c r="L55" s="2"/>
      <c r="M55" s="2"/>
      <c r="N55" s="2"/>
      <c r="O55" s="16"/>
    </row>
    <row r="56" spans="5:16" ht="12.75">
      <c r="E56" s="2"/>
      <c r="F56" s="214" t="str">
        <f>IF($B$47=1,C52,IF($B$47=2,C47,IF($B$47=3,C48,IF($B$47=4,C49,IF($B$47=5,C50,IF($B$47=6,C51))))))</f>
        <v>Ff</v>
      </c>
      <c r="G56" s="15">
        <v>5</v>
      </c>
      <c r="H56" s="13"/>
      <c r="I56" s="14"/>
      <c r="L56" s="2"/>
      <c r="M56" s="2"/>
      <c r="N56" s="2"/>
      <c r="O56" s="16"/>
      <c r="P56" s="2"/>
    </row>
    <row r="57" spans="12:16" ht="12.75">
      <c r="L57" s="334" t="s">
        <v>265</v>
      </c>
      <c r="M57" s="329"/>
      <c r="N57" s="330"/>
      <c r="O57" s="5">
        <f>IF(G65="*",,IF(G65&gt;G66,F65,F66))</f>
        <v>0</v>
      </c>
      <c r="P57" s="15" t="s">
        <v>0</v>
      </c>
    </row>
    <row r="58" spans="12:15" ht="12.75">
      <c r="L58" s="2"/>
      <c r="M58" s="2"/>
      <c r="N58" s="2"/>
      <c r="O58" s="6" t="s">
        <v>268</v>
      </c>
    </row>
    <row r="59" spans="1:16" ht="12.75">
      <c r="A59" t="s">
        <v>275</v>
      </c>
      <c r="E59" s="210" t="s">
        <v>287</v>
      </c>
      <c r="G59" s="333"/>
      <c r="I59" s="357"/>
      <c r="O59" s="2"/>
      <c r="P59" s="2"/>
    </row>
    <row r="60" spans="1:11" ht="12.75">
      <c r="A60" s="334" t="s">
        <v>245</v>
      </c>
      <c r="B60" s="335"/>
      <c r="C60" s="336"/>
      <c r="D60" s="203">
        <f>IF(M13="*",,IF(M13&lt;M21,L13,L21))</f>
        <v>0</v>
      </c>
      <c r="E60" s="203">
        <f>IF(M13="*",,IF(M13&lt;M21,M13,M21))</f>
        <v>0</v>
      </c>
      <c r="G60" s="333" t="s">
        <v>288</v>
      </c>
      <c r="H60" s="333"/>
      <c r="I60" s="214">
        <f>D60</f>
        <v>0</v>
      </c>
      <c r="J60" s="15" t="s">
        <v>0</v>
      </c>
      <c r="K60" s="2"/>
    </row>
    <row r="61" spans="1:10" ht="12.75">
      <c r="A61" s="334" t="s">
        <v>262</v>
      </c>
      <c r="B61" s="356"/>
      <c r="C61" s="337"/>
      <c r="D61" s="203">
        <f>IF(M29="*",,IF(M29&lt;M37,L29,L37))</f>
        <v>0</v>
      </c>
      <c r="E61" s="203">
        <f>IF(M29="*",,IF(M29&lt;M37,M29,M37))</f>
        <v>0</v>
      </c>
      <c r="F61" s="333" t="s">
        <v>280</v>
      </c>
      <c r="G61" s="333"/>
      <c r="H61" s="333"/>
      <c r="I61" s="214">
        <f>D61</f>
        <v>0</v>
      </c>
      <c r="J61" s="15" t="s">
        <v>0</v>
      </c>
    </row>
    <row r="62" ht="12.75">
      <c r="A62" t="s">
        <v>289</v>
      </c>
    </row>
    <row r="63" spans="1:16" ht="12.75">
      <c r="A63" s="334" t="s">
        <v>274</v>
      </c>
      <c r="B63" s="356"/>
      <c r="C63" s="337"/>
      <c r="D63" s="203">
        <f>IF(J60="*",,IF(J60&gt;J61,I60,I61))</f>
        <v>0</v>
      </c>
      <c r="E63" s="203">
        <f>IF(J60="*",,IF(J60&gt;J61,J60,J61))</f>
        <v>0</v>
      </c>
      <c r="G63" s="333" t="s">
        <v>278</v>
      </c>
      <c r="H63" s="333"/>
      <c r="I63" s="214">
        <f>D63</f>
        <v>0</v>
      </c>
      <c r="J63" s="15" t="s">
        <v>0</v>
      </c>
      <c r="N63" s="2"/>
      <c r="O63" s="2"/>
      <c r="P63" s="2"/>
    </row>
    <row r="64" spans="1:10" ht="12.75">
      <c r="A64" s="334" t="s">
        <v>264</v>
      </c>
      <c r="B64" s="356"/>
      <c r="C64" s="337"/>
      <c r="D64" s="203">
        <f>IF(M45="*",,IF(M45&lt;M53,L45,L53))</f>
        <v>0</v>
      </c>
      <c r="E64" s="203">
        <f>IF(M45="*",,IF(M45&lt;M53,M45,M53))</f>
        <v>0</v>
      </c>
      <c r="F64" s="333" t="s">
        <v>280</v>
      </c>
      <c r="I64" s="214">
        <f>D64</f>
        <v>0</v>
      </c>
      <c r="J64" s="15" t="s">
        <v>0</v>
      </c>
    </row>
    <row r="65" spans="3:7" ht="12.75">
      <c r="C65" s="334" t="s">
        <v>277</v>
      </c>
      <c r="D65" s="329"/>
      <c r="E65" s="330"/>
      <c r="F65" s="203">
        <f>IF(J60="*",,IF(J60&gt;J61,I60,I61))</f>
        <v>0</v>
      </c>
      <c r="G65" s="203">
        <f>IF(J60="*",,IF(J60&gt;J61,J60,J61))</f>
        <v>0</v>
      </c>
    </row>
    <row r="66" spans="3:7" ht="12.75">
      <c r="C66" s="334" t="s">
        <v>279</v>
      </c>
      <c r="D66" s="329"/>
      <c r="E66" s="330"/>
      <c r="F66" s="203">
        <f>IF(J63="*",,IF(J63&gt;J64,I63,I64))</f>
        <v>0</v>
      </c>
      <c r="G66" s="203">
        <f>IF(J63="*",,IF(J63&gt;J64,J63,J64))</f>
        <v>0</v>
      </c>
    </row>
    <row r="67" spans="1:11" ht="12.75">
      <c r="A67" s="269" t="s">
        <v>293</v>
      </c>
      <c r="B67" s="41"/>
      <c r="C67" s="41"/>
      <c r="D67" s="41"/>
      <c r="E67" s="41"/>
      <c r="F67" s="41"/>
      <c r="G67" s="41"/>
      <c r="H67" s="41"/>
      <c r="I67" s="41"/>
      <c r="J67" s="41"/>
      <c r="K67" s="43"/>
    </row>
    <row r="68" spans="1:15" ht="12.75">
      <c r="A68" s="45" t="s">
        <v>294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249" t="s">
        <v>173</v>
      </c>
      <c r="M68" s="316"/>
      <c r="N68" s="323"/>
      <c r="O68" s="270"/>
    </row>
    <row r="69" spans="1:15" ht="12.75">
      <c r="A69" s="45" t="s">
        <v>327</v>
      </c>
      <c r="B69" s="46"/>
      <c r="C69" s="46"/>
      <c r="D69" s="46"/>
      <c r="E69" s="46"/>
      <c r="F69" s="46"/>
      <c r="G69" s="46"/>
      <c r="H69" s="46"/>
      <c r="I69" s="46"/>
      <c r="J69" s="46"/>
      <c r="K69" s="47"/>
      <c r="L69" s="322" t="s">
        <v>174</v>
      </c>
      <c r="M69" s="324"/>
      <c r="N69" s="325"/>
      <c r="O69" s="272"/>
    </row>
    <row r="70" spans="1:11" ht="12.75">
      <c r="A70" s="156" t="s">
        <v>295</v>
      </c>
      <c r="B70" s="52"/>
      <c r="C70" s="52"/>
      <c r="D70" s="52"/>
      <c r="E70" s="52"/>
      <c r="F70" s="52"/>
      <c r="G70" s="52"/>
      <c r="H70" s="52"/>
      <c r="I70" s="52"/>
      <c r="J70" s="52"/>
      <c r="K70" s="54"/>
    </row>
    <row r="71" spans="1:11" ht="12.75">
      <c r="A71" s="334" t="s">
        <v>308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2"/>
  <sheetViews>
    <sheetView zoomScalePageLayoutView="0" workbookViewId="0" topLeftCell="A25">
      <selection activeCell="C42" sqref="C42:C43"/>
    </sheetView>
  </sheetViews>
  <sheetFormatPr defaultColWidth="9.140625" defaultRowHeight="12.75"/>
  <cols>
    <col min="2" max="2" width="5.140625" style="0" customWidth="1"/>
    <col min="3" max="3" width="14.421875" style="0" customWidth="1"/>
    <col min="4" max="4" width="6.140625" style="0" customWidth="1"/>
    <col min="6" max="6" width="13.28125" style="0" customWidth="1"/>
    <col min="7" max="7" width="4.28125" style="0" customWidth="1"/>
    <col min="8" max="8" width="6.8515625" style="0" customWidth="1"/>
    <col min="9" max="9" width="13.7109375" style="0" customWidth="1"/>
    <col min="10" max="10" width="4.7109375" style="0" customWidth="1"/>
    <col min="11" max="11" width="5.140625" style="0" customWidth="1"/>
    <col min="12" max="12" width="13.8515625" style="0" customWidth="1"/>
    <col min="13" max="13" width="4.140625" style="0" customWidth="1"/>
    <col min="14" max="14" width="5.57421875" style="0" customWidth="1"/>
    <col min="15" max="15" width="12.421875" style="0" customWidth="1"/>
    <col min="16" max="16" width="3.7109375" style="0" customWidth="1"/>
    <col min="17" max="17" width="6.57421875" style="0" customWidth="1"/>
    <col min="18" max="18" width="15.140625" style="0" customWidth="1"/>
    <col min="19" max="19" width="4.421875" style="0" customWidth="1"/>
    <col min="21" max="21" width="14.421875" style="0" customWidth="1"/>
  </cols>
  <sheetData>
    <row r="1" spans="1:14" s="213" customFormat="1" ht="18.75" customHeight="1" thickBot="1">
      <c r="A1" s="30" t="s">
        <v>235</v>
      </c>
      <c r="B1" s="31"/>
      <c r="C1" s="31"/>
      <c r="D1" s="31"/>
      <c r="E1" s="31"/>
      <c r="F1" s="31"/>
      <c r="G1" s="31"/>
      <c r="H1" s="211"/>
      <c r="I1" s="211"/>
      <c r="J1" s="211"/>
      <c r="K1" s="284"/>
      <c r="L1" s="284"/>
      <c r="M1" s="284"/>
      <c r="N1" s="285"/>
    </row>
    <row r="2" spans="1:15" ht="13.5" customHeight="1" thickBot="1">
      <c r="A2" s="19" t="s">
        <v>171</v>
      </c>
      <c r="C2" s="7"/>
      <c r="D2" s="7"/>
      <c r="E2" s="1"/>
      <c r="K2" s="342" t="s">
        <v>313</v>
      </c>
      <c r="L2" s="343"/>
      <c r="M2" s="343"/>
      <c r="N2" s="344"/>
      <c r="O2" s="345"/>
    </row>
    <row r="3" spans="1:7" ht="11.25" customHeight="1">
      <c r="A3" s="19" t="s">
        <v>28</v>
      </c>
      <c r="F3" s="7"/>
      <c r="G3" s="1"/>
    </row>
    <row r="4" ht="11.25" customHeight="1">
      <c r="A4" s="19" t="s">
        <v>177</v>
      </c>
    </row>
    <row r="5" ht="11.25" customHeight="1">
      <c r="A5" s="19" t="s">
        <v>178</v>
      </c>
    </row>
    <row r="6" spans="1:15" s="197" customFormat="1" ht="15" customHeight="1">
      <c r="A6" s="193" t="s">
        <v>29</v>
      </c>
      <c r="B6" s="194" t="s">
        <v>209</v>
      </c>
      <c r="C6" s="195"/>
      <c r="D6" s="193" t="s">
        <v>199</v>
      </c>
      <c r="E6" s="208" t="s">
        <v>210</v>
      </c>
      <c r="F6" s="182"/>
      <c r="I6" s="198" t="s">
        <v>31</v>
      </c>
      <c r="J6" s="194" t="s">
        <v>211</v>
      </c>
      <c r="K6" s="199"/>
      <c r="L6" s="199"/>
      <c r="M6" s="199"/>
      <c r="N6" s="199"/>
      <c r="O6" s="182"/>
    </row>
    <row r="7" spans="1:10" s="197" customFormat="1" ht="15" customHeight="1">
      <c r="A7" s="183" t="s">
        <v>30</v>
      </c>
      <c r="B7" s="184"/>
      <c r="C7" s="194" t="s">
        <v>212</v>
      </c>
      <c r="D7" s="185"/>
      <c r="E7" s="182"/>
      <c r="G7" s="220"/>
      <c r="H7" s="220"/>
      <c r="J7" s="2"/>
    </row>
    <row r="8" spans="1:15" ht="12.75">
      <c r="A8" s="141" t="s">
        <v>331</v>
      </c>
      <c r="K8" s="114" t="s">
        <v>232</v>
      </c>
      <c r="L8" s="116"/>
      <c r="M8" s="116"/>
      <c r="N8" s="116"/>
      <c r="O8" s="115"/>
    </row>
    <row r="9" spans="1:17" ht="12.75">
      <c r="A9" s="233" t="s">
        <v>25</v>
      </c>
      <c r="B9" s="221"/>
      <c r="C9" s="28" t="s">
        <v>8</v>
      </c>
      <c r="D9" s="2"/>
      <c r="E9" s="286" t="s">
        <v>231</v>
      </c>
      <c r="F9" s="114"/>
      <c r="G9" s="115"/>
      <c r="H9" s="2"/>
      <c r="L9" s="144"/>
      <c r="M9" s="2"/>
      <c r="N9" s="2"/>
      <c r="O9" s="144"/>
      <c r="P9" s="2"/>
      <c r="Q9" s="2"/>
    </row>
    <row r="10" spans="1:17" ht="12.75">
      <c r="A10">
        <v>1</v>
      </c>
      <c r="B10" s="311">
        <f>SorteggioIniziale!$B$57</f>
        <v>6</v>
      </c>
      <c r="C10" s="9" t="s">
        <v>9</v>
      </c>
      <c r="D10" s="141"/>
      <c r="F10" s="243" t="str">
        <f>IF($B$10=1,C10,IF($B$10=2,C11,IF($B$10=3,C12,IF($B$10=4,C13,IF($B$10=5,C14,IF($B$10=6,C15,IF($B$10=7,C16)))))))</f>
        <v>Zeta</v>
      </c>
      <c r="G10" s="226" t="s">
        <v>0</v>
      </c>
      <c r="H10" s="10"/>
      <c r="I10" s="114" t="s">
        <v>231</v>
      </c>
      <c r="J10" s="116"/>
      <c r="K10" s="115"/>
      <c r="L10" s="144"/>
      <c r="M10" s="2"/>
      <c r="N10" s="2"/>
      <c r="O10" s="144"/>
      <c r="P10" s="2"/>
      <c r="Q10" s="2"/>
    </row>
    <row r="11" spans="1:14" ht="12.75">
      <c r="A11">
        <v>2</v>
      </c>
      <c r="B11" s="119" t="str">
        <f>IF($B$10=1,"2",IF($B$10=2,"3",IF($B$10=3,"4",IF($B$10=4,"5",IF($B$10=5,"6",IF($B$10=6,"7",IF($B$10=7,"1",)))))))</f>
        <v>7</v>
      </c>
      <c r="C11" s="9" t="s">
        <v>10</v>
      </c>
      <c r="D11" s="141"/>
      <c r="E11" s="34" t="s">
        <v>33</v>
      </c>
      <c r="F11" s="35" t="s">
        <v>34</v>
      </c>
      <c r="G11" s="12"/>
      <c r="H11" s="12"/>
      <c r="I11" s="88">
        <f>IF(G10="*",,IF(G10&gt;G12,F10,F12))</f>
        <v>0</v>
      </c>
      <c r="J11" s="226" t="s">
        <v>0</v>
      </c>
      <c r="L11" s="114" t="s">
        <v>231</v>
      </c>
      <c r="M11" s="116"/>
      <c r="N11" s="115"/>
    </row>
    <row r="12" spans="1:12" ht="12.75">
      <c r="A12">
        <v>3</v>
      </c>
      <c r="B12" s="119" t="str">
        <f>IF($B$10=1,"3",IF($B$10=2,"4",IF($B$10=3,"5",IF($B$10=4,"6",IF($B$10=5,"7",IF($B$10=6,"1",IF($B$10=7,"2",)))))))</f>
        <v>1</v>
      </c>
      <c r="C12" s="9" t="s">
        <v>11</v>
      </c>
      <c r="D12" s="8"/>
      <c r="E12" s="2"/>
      <c r="F12" s="214" t="str">
        <f>IF($B$10=1,C11,IF($B$10=2,C12,IF($B$10=3,C13,IF($B$10=4,C14,IF($B$10=5,C15,IF($B$10=6,C16,IF($B$10=7,C10)))))))</f>
        <v>Eta</v>
      </c>
      <c r="G12" s="15" t="s">
        <v>0</v>
      </c>
      <c r="H12" s="13"/>
      <c r="I12" s="14"/>
      <c r="L12" s="17"/>
    </row>
    <row r="13" spans="1:13" ht="12.75">
      <c r="A13">
        <v>4</v>
      </c>
      <c r="B13" s="119" t="str">
        <f>IF($B$10=1,"4",IF($B$10=2,"5",IF($B$10=3,"6",IF($B$10=4,"7",IF($B$10=5,"1",IF($B$10=6,"2",IF($B$10=7,"3",)))))))</f>
        <v>2</v>
      </c>
      <c r="C13" s="9" t="s">
        <v>12</v>
      </c>
      <c r="D13" s="2"/>
      <c r="E13" s="286" t="s">
        <v>231</v>
      </c>
      <c r="F13" s="114"/>
      <c r="G13" s="115"/>
      <c r="H13" s="19" t="s">
        <v>42</v>
      </c>
      <c r="L13" s="5">
        <f>IF(J11="*",,IF(J11&gt;J15,I11,I15))</f>
        <v>0</v>
      </c>
      <c r="M13" s="21" t="s">
        <v>0</v>
      </c>
    </row>
    <row r="14" spans="1:12" ht="12.75">
      <c r="A14">
        <v>5</v>
      </c>
      <c r="B14" s="119" t="str">
        <f>IF($B$10=1,"5",IF($B$10=2,"6",IF($B$10=3,"7",IF($B$10=4,"1",IF($B$10=5,"2",IF($B$10=6,"3",IF($B$10=7,"4",)))))))</f>
        <v>3</v>
      </c>
      <c r="C14" s="9" t="s">
        <v>13</v>
      </c>
      <c r="E14" s="8"/>
      <c r="F14" s="243" t="str">
        <f>IF($B$10=1,C12,IF($B$10=2,C13,IF($B$10=3,C14,IF($B$10=4,C15,IF($B$10=5,C16,IF($B$10=6,C10,IF($B$10=7,C11)))))))</f>
        <v>Alfa</v>
      </c>
      <c r="G14" s="29" t="s">
        <v>0</v>
      </c>
      <c r="H14" s="10"/>
      <c r="I14" s="270"/>
      <c r="J14" s="2"/>
      <c r="L14" s="16"/>
    </row>
    <row r="15" spans="1:17" ht="12.75">
      <c r="A15">
        <v>6</v>
      </c>
      <c r="B15" s="119" t="str">
        <f>IF($B$10=1,"6",IF($B$10=2,"7",IF($B$10=3,"1",IF($B$10=4,"2",IF($B$10=5,"3",IF($B$10=6,"4",IF($B$10=7,"5",)))))))</f>
        <v>4</v>
      </c>
      <c r="C15" s="9" t="s">
        <v>14</v>
      </c>
      <c r="D15" s="2"/>
      <c r="E15" s="34" t="s">
        <v>35</v>
      </c>
      <c r="F15" s="35" t="s">
        <v>34</v>
      </c>
      <c r="G15" s="12"/>
      <c r="H15" s="12"/>
      <c r="I15" s="5">
        <f>IF(G14="*",,IF(G14&gt;G16,F14,F16))</f>
        <v>0</v>
      </c>
      <c r="J15" s="29" t="s">
        <v>0</v>
      </c>
      <c r="L15" s="16"/>
      <c r="O15" s="114" t="s">
        <v>231</v>
      </c>
      <c r="P15" s="116"/>
      <c r="Q15" s="115"/>
    </row>
    <row r="16" spans="1:15" ht="12.75">
      <c r="A16">
        <v>7</v>
      </c>
      <c r="B16" s="119" t="str">
        <f>IF($B$10=1,"7",IF($B$10=2,"1",IF($B$10=3,"2",IF($B$10=4,"3",IF($B$10=5,"4",IF($B$10=6,"5",IF($B$10=7,"6",)))))))</f>
        <v>5</v>
      </c>
      <c r="C16" s="9" t="s">
        <v>15</v>
      </c>
      <c r="E16" s="2"/>
      <c r="F16" s="214" t="str">
        <f>IF($B$10=1,C13,IF($B$10=2,C14,IF($B$10=3,C15,IF($B$10=4,C16,IF($B$10=5,C10,IF($B$10=6,C11,IF($B$10=7,C12)))))))</f>
        <v>Beta</v>
      </c>
      <c r="G16" s="29" t="s">
        <v>0</v>
      </c>
      <c r="H16" s="13"/>
      <c r="I16" s="14"/>
      <c r="L16" s="16"/>
      <c r="O16" s="17"/>
    </row>
    <row r="17" spans="5:16" ht="12.75">
      <c r="E17" s="286" t="s">
        <v>231</v>
      </c>
      <c r="F17" s="114"/>
      <c r="G17" s="115"/>
      <c r="J17" s="3"/>
      <c r="K17" s="27"/>
      <c r="L17" s="19" t="s">
        <v>48</v>
      </c>
      <c r="O17" s="5">
        <f>IF(M13="*",,IF(M13&gt;M21,L13,L21))</f>
        <v>0</v>
      </c>
      <c r="P17" s="32" t="s">
        <v>0</v>
      </c>
    </row>
    <row r="18" spans="5:15" ht="12.75">
      <c r="E18" s="2"/>
      <c r="F18" s="214" t="str">
        <f>IF($B$10=1,C14,IF($B$10=2,C15,IF($B$10=3,C16,IF($B$10=4,C10,IF($B$10=5,C11,IF($B$10=6,C12,IF($B$10=7,C13)))))))</f>
        <v>Gamma</v>
      </c>
      <c r="G18" s="15" t="s">
        <v>0</v>
      </c>
      <c r="H18" s="10"/>
      <c r="I18" s="114" t="s">
        <v>231</v>
      </c>
      <c r="J18" s="116"/>
      <c r="K18" s="115"/>
      <c r="L18" s="16"/>
      <c r="O18" s="16"/>
    </row>
    <row r="19" spans="5:15" ht="12.75">
      <c r="E19" s="34" t="s">
        <v>36</v>
      </c>
      <c r="F19" s="35" t="s">
        <v>34</v>
      </c>
      <c r="G19" s="12"/>
      <c r="H19" s="12"/>
      <c r="I19" s="5">
        <f>IF(G18="*",,IF(G18&gt;G20,F18,F20))</f>
        <v>0</v>
      </c>
      <c r="J19" s="29" t="s">
        <v>0</v>
      </c>
      <c r="L19" s="16"/>
      <c r="O19" s="16"/>
    </row>
    <row r="20" spans="5:15" ht="12.75">
      <c r="E20" s="2"/>
      <c r="F20" s="214" t="str">
        <f>IF($B$10=1,C15,IF($B$10=2,C16,IF($B$10=3,C10,IF($B$10=4,C11,IF($B$10=5,C12,IF($B$10=6,C13,IF($B$10=7,C14)))))))</f>
        <v>Delta</v>
      </c>
      <c r="G20" s="15" t="s">
        <v>0</v>
      </c>
      <c r="H20" s="13"/>
      <c r="I20" s="14"/>
      <c r="L20" s="16"/>
      <c r="O20" s="16"/>
    </row>
    <row r="21" spans="5:15" ht="12.75">
      <c r="E21" s="286" t="s">
        <v>231</v>
      </c>
      <c r="F21" s="114"/>
      <c r="G21" s="115"/>
      <c r="H21" t="s">
        <v>43</v>
      </c>
      <c r="L21" s="5">
        <f>IF(J19="*",,IF(J19&gt;J23,I19,I23))</f>
        <v>0</v>
      </c>
      <c r="M21" s="21" t="s">
        <v>0</v>
      </c>
      <c r="O21" s="16"/>
    </row>
    <row r="22" spans="6:15" ht="12.75">
      <c r="F22" s="214" t="str">
        <f>IF($B$10=1,C16,IF($B$10=2,C10,IF($B$10=3,C11,IF($B$10=4,C12,IF($B$10=5,C13,IF($B$10=6,C14,IF($B$10=7,C15)))))))</f>
        <v>Epsilon</v>
      </c>
      <c r="G22" s="15" t="s">
        <v>0</v>
      </c>
      <c r="H22" s="319"/>
      <c r="I22" s="260"/>
      <c r="J22" s="2"/>
      <c r="K22" s="2"/>
      <c r="L22" s="16"/>
      <c r="O22" s="16"/>
    </row>
    <row r="23" spans="1:20" ht="12.75">
      <c r="A23" s="20" t="s">
        <v>189</v>
      </c>
      <c r="B23" s="221"/>
      <c r="C23" s="28" t="s">
        <v>8</v>
      </c>
      <c r="D23" s="2"/>
      <c r="E23" s="34" t="s">
        <v>37</v>
      </c>
      <c r="F23" s="35" t="s">
        <v>34</v>
      </c>
      <c r="G23" s="12"/>
      <c r="H23" s="320"/>
      <c r="I23" s="5">
        <f>IF(G22="*",,IF(G22&gt;G24,F22,F24))</f>
        <v>0</v>
      </c>
      <c r="J23" s="15" t="s">
        <v>0</v>
      </c>
      <c r="L23" s="2"/>
      <c r="O23" s="16"/>
      <c r="R23" s="114" t="s">
        <v>231</v>
      </c>
      <c r="S23" s="116"/>
      <c r="T23" s="115"/>
    </row>
    <row r="24" spans="1:18" ht="13.5" customHeight="1">
      <c r="A24">
        <v>8</v>
      </c>
      <c r="B24" s="311">
        <f>SorteggioIniziale!$F$57</f>
        <v>2</v>
      </c>
      <c r="C24" s="9" t="s">
        <v>17</v>
      </c>
      <c r="D24" s="141"/>
      <c r="F24" s="214" t="str">
        <f>IF($B$24=1,C24,IF($B$24=2,C25,IF($B$24=3,C26,IF($B$24=4,C27,IF($B$24=5,C28,IF($B$24=6,C29,IF($B$24=7,C30)))))))</f>
        <v>Kappa</v>
      </c>
      <c r="G24" s="15" t="s">
        <v>0</v>
      </c>
      <c r="H24" s="321"/>
      <c r="I24" s="14"/>
      <c r="L24" s="2"/>
      <c r="O24" s="16"/>
      <c r="R24" s="17"/>
    </row>
    <row r="25" spans="1:19" ht="18">
      <c r="A25">
        <v>9</v>
      </c>
      <c r="B25" s="119" t="str">
        <f>IF($B$24=1,"2",IF($B$24=2,"3",IF($B$24=3,"4",IF($B$24=4,"5",IF($B$24=5,"6",IF($B$24=6,"7",IF($B$24=7,"1",)))))))</f>
        <v>3</v>
      </c>
      <c r="C25" s="9" t="s">
        <v>18</v>
      </c>
      <c r="D25" s="141"/>
      <c r="E25" s="286" t="s">
        <v>231</v>
      </c>
      <c r="F25" s="114"/>
      <c r="G25" s="115"/>
      <c r="H25" s="19"/>
      <c r="L25" s="141"/>
      <c r="O25" s="16"/>
      <c r="R25" s="18">
        <f>IF(P17="*",,IF(P17&gt;P34,O17,O34))</f>
        <v>0</v>
      </c>
      <c r="S25" s="21" t="s">
        <v>0</v>
      </c>
    </row>
    <row r="26" spans="1:18" ht="12.75">
      <c r="A26">
        <v>10</v>
      </c>
      <c r="B26" s="119" t="str">
        <f>IF($B$24=1,"3",IF($B$24=2,"4",IF($B$24=3,"5",IF($B$24=4,"6",IF($B$24=5,"7",IF($B$24=6,"1",IF($B$24=7,"2",)))))))</f>
        <v>4</v>
      </c>
      <c r="C26" s="9" t="s">
        <v>19</v>
      </c>
      <c r="D26" s="8"/>
      <c r="E26" s="2"/>
      <c r="F26" s="214" t="str">
        <f>IF($B$24=1,C25,IF($B$24=2,C26,IF($B$24=3,C27,IF($B$24=4,C28,IF($B$24=5,C29,IF($B$24=6,C30,IF($B$24=7,C24)))))))</f>
        <v>Lamda</v>
      </c>
      <c r="G26" s="15" t="s">
        <v>0</v>
      </c>
      <c r="H26" s="10"/>
      <c r="I26" s="114" t="s">
        <v>231</v>
      </c>
      <c r="J26" s="116"/>
      <c r="K26" s="115"/>
      <c r="L26" s="2"/>
      <c r="O26" s="16"/>
      <c r="R26" s="16"/>
    </row>
    <row r="27" spans="1:18" ht="12.75">
      <c r="A27">
        <v>11</v>
      </c>
      <c r="B27" s="119" t="str">
        <f>IF($B$24=1,"4",IF($B$24=2,"5",IF($B$24=3,"6",IF($B$24=4,"7",IF($B$24=5,"1",IF($B$24=6,"2",IF($B$24=7,"3",)))))))</f>
        <v>5</v>
      </c>
      <c r="C27" s="9" t="s">
        <v>20</v>
      </c>
      <c r="D27" s="2"/>
      <c r="E27" s="34" t="s">
        <v>38</v>
      </c>
      <c r="F27" s="35" t="s">
        <v>34</v>
      </c>
      <c r="G27" s="12"/>
      <c r="H27" s="12"/>
      <c r="I27" s="5">
        <f>IF(G26="*",,IF(G26&gt;G28,F26,F28))</f>
        <v>0</v>
      </c>
      <c r="J27" s="29" t="s">
        <v>0</v>
      </c>
      <c r="L27" s="114" t="s">
        <v>231</v>
      </c>
      <c r="M27" s="116"/>
      <c r="N27" s="115"/>
      <c r="O27" s="16"/>
      <c r="R27" s="16"/>
    </row>
    <row r="28" spans="1:18" ht="12.75">
      <c r="A28">
        <v>12</v>
      </c>
      <c r="B28" s="119" t="str">
        <f>IF($B$24=1,"5",IF($B$24=2,"6",IF($B$24=3,"7",IF($B$24=4,"1",IF($B$24=5,"2",IF($B$24=6,"3",IF($B$24=7,"4",)))))))</f>
        <v>6</v>
      </c>
      <c r="C28" s="9" t="s">
        <v>21</v>
      </c>
      <c r="E28" s="8"/>
      <c r="F28" s="214" t="str">
        <f>IF($B$24=1,C26,IF($B$24=2,C27,IF($B$24=3,C28,IF($B$24=4,C29,IF($B$24=5,C30,IF($B$24=6,C24,IF($B$24=7,C25)))))))</f>
        <v>Miu</v>
      </c>
      <c r="G28" s="29" t="s">
        <v>0</v>
      </c>
      <c r="H28" s="13"/>
      <c r="I28" s="14"/>
      <c r="L28" s="16"/>
      <c r="O28" s="16"/>
      <c r="R28" s="16"/>
    </row>
    <row r="29" spans="1:18" ht="12.75">
      <c r="A29">
        <v>13</v>
      </c>
      <c r="B29" s="119" t="str">
        <f>IF($B$24=1,"6",IF($B$24=2,"7",IF($B$24=3,"1",IF($B$24=4,"2",IF($B$24=5,"3",IF($B$24=6,"4",IF($B$24=7,"5",)))))))</f>
        <v>7</v>
      </c>
      <c r="C29" s="9" t="s">
        <v>23</v>
      </c>
      <c r="D29" s="2"/>
      <c r="E29" s="286" t="s">
        <v>231</v>
      </c>
      <c r="F29" s="114"/>
      <c r="G29" s="115"/>
      <c r="H29" t="s">
        <v>44</v>
      </c>
      <c r="J29" s="143"/>
      <c r="K29" s="143"/>
      <c r="L29" s="5">
        <f>IF(J27="*",,IF(J27&gt;J31,I27,I31))</f>
        <v>0</v>
      </c>
      <c r="M29" s="21" t="s">
        <v>0</v>
      </c>
      <c r="O29" s="16"/>
      <c r="R29" s="16"/>
    </row>
    <row r="30" spans="1:18" ht="12.75">
      <c r="A30">
        <v>14</v>
      </c>
      <c r="B30" s="119" t="str">
        <f>IF($B$24=1,"7",IF($B$24=2,"1",IF($B$24=3,"2",IF($B$24=4,"3",IF($B$24=5,"4",IF($B$24=6,"5",IF($B$24=7,"6",)))))))</f>
        <v>1</v>
      </c>
      <c r="C30" s="9" t="s">
        <v>24</v>
      </c>
      <c r="E30" s="2"/>
      <c r="F30" s="214" t="str">
        <f>IF($B$24=1,C27,IF($B$24=2,C28,IF($B$24=3,C29,IF($B$24=4,C30,IF($B$24=5,C24,IF($B$24=6,C25,IF($B$24=7,C26)))))))</f>
        <v>Niu</v>
      </c>
      <c r="G30" s="29">
        <v>3</v>
      </c>
      <c r="H30" s="10"/>
      <c r="I30" s="260"/>
      <c r="L30" s="16"/>
      <c r="O30" s="16"/>
      <c r="R30" s="16"/>
    </row>
    <row r="31" spans="5:18" ht="12.75">
      <c r="E31" s="34" t="s">
        <v>39</v>
      </c>
      <c r="F31" s="35" t="s">
        <v>34</v>
      </c>
      <c r="G31" s="12"/>
      <c r="H31" s="12"/>
      <c r="I31" s="5" t="str">
        <f>IF(G30="*",,IF(G30&gt;G32,F30,F32))</f>
        <v>Niu</v>
      </c>
      <c r="J31" s="29" t="s">
        <v>0</v>
      </c>
      <c r="L31" s="16"/>
      <c r="O31" s="16"/>
      <c r="R31" s="16"/>
    </row>
    <row r="32" spans="5:18" ht="12.75">
      <c r="E32" s="2"/>
      <c r="F32" s="214" t="str">
        <f>IF($B$24=1,C28,IF($B$24=2,C29,IF($B$24=3,C30,IF($B$24=4,C24,IF($B$24=5,C25,IF($B$24=6,C26,IF($B$24=7,C27)))))))</f>
        <v>Xsi</v>
      </c>
      <c r="G32" s="15">
        <v>1</v>
      </c>
      <c r="H32" s="13"/>
      <c r="I32" s="14"/>
      <c r="L32" s="16"/>
      <c r="O32" s="16"/>
      <c r="R32" s="16"/>
    </row>
    <row r="33" spans="5:18" ht="12.75">
      <c r="E33" s="286" t="s">
        <v>231</v>
      </c>
      <c r="F33" s="114"/>
      <c r="G33" s="115"/>
      <c r="L33" s="19" t="s">
        <v>49</v>
      </c>
      <c r="O33" s="5">
        <f>IF(M29="*",,IF(M29&gt;M37,L29,L37))</f>
        <v>0</v>
      </c>
      <c r="P33" s="32" t="s">
        <v>0</v>
      </c>
      <c r="R33" s="16"/>
    </row>
    <row r="34" spans="5:18" ht="12.75">
      <c r="E34" s="2"/>
      <c r="F34" s="214" t="str">
        <f>IF($B$24=1,C29,IF($B$24=2,C30,IF($B$24=3,C24,IF($B$24=4,C25,IF($B$24=5,C26,IF($B$24=6,C27,IF($B$24=7,C28)))))))</f>
        <v>Omicron</v>
      </c>
      <c r="G34" s="15">
        <v>4</v>
      </c>
      <c r="H34" s="10"/>
      <c r="I34" s="114" t="s">
        <v>231</v>
      </c>
      <c r="J34" s="116"/>
      <c r="K34" s="115"/>
      <c r="L34" s="16"/>
      <c r="O34" s="16"/>
      <c r="R34" s="16"/>
    </row>
    <row r="35" spans="5:18" ht="12.75">
      <c r="E35" s="34" t="s">
        <v>40</v>
      </c>
      <c r="F35" s="35" t="s">
        <v>34</v>
      </c>
      <c r="G35" s="12"/>
      <c r="H35" s="12"/>
      <c r="I35" s="5" t="str">
        <f>IF(G34="*",,IF(G34&gt;G36,F34,F36))</f>
        <v>Omicron</v>
      </c>
      <c r="J35" s="29" t="s">
        <v>0</v>
      </c>
      <c r="L35" s="16"/>
      <c r="R35" s="16"/>
    </row>
    <row r="36" spans="1:18" ht="12.75">
      <c r="A36" s="376" t="s">
        <v>309</v>
      </c>
      <c r="B36" s="49"/>
      <c r="C36" s="49"/>
      <c r="D36" s="49"/>
      <c r="F36" s="214" t="str">
        <f>IF($B$24=1,C30,IF($B$24=2,C24,IF($B$24=3,C25,IF($B$24=4,C26,IF($B$24=5,C27,IF($B$24=6,C28,IF($B$24=7,C29)))))))</f>
        <v>Jota</v>
      </c>
      <c r="G36" s="15">
        <v>3</v>
      </c>
      <c r="H36" s="13"/>
      <c r="I36" s="14"/>
      <c r="L36" s="16"/>
      <c r="R36" s="16"/>
    </row>
    <row r="37" spans="1:18" ht="12.75">
      <c r="A37" s="20" t="s">
        <v>190</v>
      </c>
      <c r="B37" s="221"/>
      <c r="C37" s="28" t="s">
        <v>8</v>
      </c>
      <c r="D37" s="2"/>
      <c r="E37" s="286" t="s">
        <v>231</v>
      </c>
      <c r="F37" s="114"/>
      <c r="G37" s="115"/>
      <c r="H37" t="s">
        <v>45</v>
      </c>
      <c r="J37" s="143"/>
      <c r="L37" s="5">
        <f>IF(J35="*",,IF(J35&gt;J39,I35,I39))</f>
        <v>0</v>
      </c>
      <c r="M37" s="21" t="s">
        <v>0</v>
      </c>
      <c r="R37" s="16"/>
    </row>
    <row r="38" spans="1:18" ht="13.5" customHeight="1">
      <c r="A38">
        <v>1</v>
      </c>
      <c r="B38" s="311">
        <f>SorteggioIniziale!$J$57</f>
        <v>5</v>
      </c>
      <c r="C38" s="9" t="s">
        <v>121</v>
      </c>
      <c r="D38" s="141"/>
      <c r="F38" s="214" t="str">
        <f>IF($B$38=1,C38,IF($B$38=2,C39,IF($B$38=3,C40,IF($B$38=4,C41,IF($B$38=5,C42,IF($B$38=6,C43,IF($B$38=7,C44)))))))</f>
        <v>Ee</v>
      </c>
      <c r="G38" s="15">
        <v>3</v>
      </c>
      <c r="H38" s="10"/>
      <c r="I38" s="260"/>
      <c r="L38" s="16"/>
      <c r="R38" s="16"/>
    </row>
    <row r="39" spans="1:21" ht="12.75">
      <c r="A39">
        <v>2</v>
      </c>
      <c r="B39" s="119" t="str">
        <f>IF($B$38=1,"2",IF($B$38=2,"3",IF($B$38=3,"4",IF($B$38=4,"5",IF($B$38=5,"6",IF($B$38=6,"7",IF($B$38=7,"1",)))))))</f>
        <v>6</v>
      </c>
      <c r="C39" s="9" t="s">
        <v>122</v>
      </c>
      <c r="D39" s="141"/>
      <c r="E39" s="34" t="s">
        <v>41</v>
      </c>
      <c r="F39" s="35" t="s">
        <v>34</v>
      </c>
      <c r="G39" s="12"/>
      <c r="H39" s="12"/>
      <c r="I39" s="5" t="str">
        <f>IF(G38="*",,IF(G38&gt;G40,F38,F40))</f>
        <v>Ff</v>
      </c>
      <c r="J39" s="29" t="s">
        <v>0</v>
      </c>
      <c r="L39" s="2"/>
      <c r="R39" s="16"/>
      <c r="U39" s="6"/>
    </row>
    <row r="40" spans="1:21" ht="18">
      <c r="A40">
        <v>3</v>
      </c>
      <c r="B40" s="119" t="str">
        <f>IF($B$38=1,"3",IF($B$38=2,"4",IF($B$38=3,"5",IF($B$38=4,"6",IF($B$38=5,"7",IF($B$38=6,"1",IF($B$38=7,"2",)))))))</f>
        <v>7</v>
      </c>
      <c r="C40" s="9" t="s">
        <v>123</v>
      </c>
      <c r="D40" s="8"/>
      <c r="E40" s="2"/>
      <c r="F40" s="214" t="str">
        <f>IF($B$38=1,C39,IF($B$38=2,C40,IF($B$38=3,C41,IF($B$38=4,C42,IF($B$38=5,C43,IF($B$38=6,C44,IF($B$38=7,C38)))))))</f>
        <v>Ff</v>
      </c>
      <c r="G40" s="15">
        <v>4</v>
      </c>
      <c r="H40" s="13"/>
      <c r="I40" s="377" t="s">
        <v>311</v>
      </c>
      <c r="J40" s="378"/>
      <c r="K40" s="378"/>
      <c r="L40" s="2"/>
      <c r="R40" s="19" t="s">
        <v>263</v>
      </c>
      <c r="U40" s="18">
        <f>IF(S25="*",,IF(S25&gt;S56,R25,R56))</f>
        <v>0</v>
      </c>
    </row>
    <row r="41" spans="1:21" ht="12.75">
      <c r="A41">
        <v>4</v>
      </c>
      <c r="B41" s="119" t="str">
        <f>IF($B$38=1,"4",IF($B$38=2,"5",IF($B$38=3,"6",IF($B$38=4,"7",IF($B$38=5,"1",IF($B$38=6,"2",IF($B$38=7,"3",)))))))</f>
        <v>1</v>
      </c>
      <c r="C41" s="9" t="s">
        <v>124</v>
      </c>
      <c r="D41" s="2"/>
      <c r="E41" s="286" t="s">
        <v>231</v>
      </c>
      <c r="F41" s="114"/>
      <c r="G41" s="115"/>
      <c r="L41" s="141"/>
      <c r="M41" s="379" t="s">
        <v>310</v>
      </c>
      <c r="N41" s="380"/>
      <c r="O41" s="381"/>
      <c r="P41" s="381"/>
      <c r="R41" s="16"/>
      <c r="U41" s="22"/>
    </row>
    <row r="42" spans="1:18" ht="12.75">
      <c r="A42">
        <v>5</v>
      </c>
      <c r="B42" s="119" t="str">
        <f>IF($B$38=1,"5",IF($B$38=2,"6",IF($B$38=3,"7",IF($B$38=4,"1",IF($B$38=5,"2",IF($B$38=6,"3",IF($B$38=7,"4",)))))))</f>
        <v>2</v>
      </c>
      <c r="C42" s="9" t="s">
        <v>125</v>
      </c>
      <c r="E42" s="8"/>
      <c r="F42" s="214" t="str">
        <f>IF($B$38=1,C40,IF($B$38=2,C41,IF($B$38=3,C42,IF($B$38=4,C43,IF($B$38=5,C44,IF($B$38=6,C38,IF($B$38=7,C39)))))))</f>
        <v>Gg</v>
      </c>
      <c r="G42" s="29">
        <v>3</v>
      </c>
      <c r="H42" s="10"/>
      <c r="I42" s="114" t="s">
        <v>231</v>
      </c>
      <c r="J42" s="116"/>
      <c r="K42" s="115"/>
      <c r="L42" s="2"/>
      <c r="R42" s="16"/>
    </row>
    <row r="43" spans="1:18" ht="12.75">
      <c r="A43">
        <v>6</v>
      </c>
      <c r="B43" s="119" t="str">
        <f>IF($B$38=1,"6",IF($B$38=2,"7",IF($B$38=3,"1",IF($B$38=4,"2",IF($B$38=5,"3",IF($B$38=6,"4",IF($B$38=7,"5",)))))))</f>
        <v>3</v>
      </c>
      <c r="C43" s="9" t="s">
        <v>126</v>
      </c>
      <c r="D43" s="2"/>
      <c r="E43" s="34" t="s">
        <v>117</v>
      </c>
      <c r="F43" s="35" t="s">
        <v>34</v>
      </c>
      <c r="G43" s="12"/>
      <c r="H43" s="12"/>
      <c r="I43" s="5" t="str">
        <f>IF(G42="*",,IF(G42&gt;G44,F42,F44))</f>
        <v>Aa</v>
      </c>
      <c r="J43" s="29" t="s">
        <v>0</v>
      </c>
      <c r="L43" s="114" t="s">
        <v>231</v>
      </c>
      <c r="M43" s="116"/>
      <c r="N43" s="115"/>
      <c r="R43" s="16"/>
    </row>
    <row r="44" spans="1:18" ht="12.75">
      <c r="A44">
        <v>7</v>
      </c>
      <c r="B44" s="119" t="str">
        <f>IF($B$38=1,"7",IF($B$38=2,"1",IF($B$38=3,"2",IF($B$38=4,"3",IF($B$38=5,"4",IF($B$38=6,"5",IF($B$38=7,"6",)))))))</f>
        <v>4</v>
      </c>
      <c r="C44" s="9" t="s">
        <v>127</v>
      </c>
      <c r="E44" s="2"/>
      <c r="F44" s="214" t="str">
        <f>IF($B$38=1,C41,IF($B$38=2,C42,IF($B$38=3,C43,IF($B$38=4,C44,IF($B$38=5,C38,IF($B$38=6,C39,IF($B$38=7,C40)))))))</f>
        <v>Aa</v>
      </c>
      <c r="G44" s="29">
        <v>3</v>
      </c>
      <c r="H44" s="13"/>
      <c r="I44" s="14"/>
      <c r="L44" s="16"/>
      <c r="R44" s="16"/>
    </row>
    <row r="45" spans="5:18" ht="12.75">
      <c r="E45" s="286" t="s">
        <v>231</v>
      </c>
      <c r="F45" s="114"/>
      <c r="G45" s="115"/>
      <c r="H45" t="s">
        <v>45</v>
      </c>
      <c r="J45" s="143"/>
      <c r="L45" s="5">
        <f>IF(J43="*",,IF(J43&gt;J47,I43,I47))</f>
        <v>0</v>
      </c>
      <c r="M45" s="21" t="s">
        <v>0</v>
      </c>
      <c r="R45" s="16"/>
    </row>
    <row r="46" spans="5:18" ht="12.75">
      <c r="E46" s="2"/>
      <c r="F46" s="214" t="str">
        <f>IF($B$38=1,C42,IF($B$38=2,C43,IF($B$38=3,C44,IF($B$38=4,C38,IF($B$38=5,C39,IF($B$38=6,C40,IF($B$38=7,C41)))))))</f>
        <v>Bb</v>
      </c>
      <c r="G46" s="15">
        <v>1</v>
      </c>
      <c r="H46" s="10"/>
      <c r="I46" s="260"/>
      <c r="L46" s="16"/>
      <c r="R46" s="16"/>
    </row>
    <row r="47" spans="5:18" ht="12.75">
      <c r="E47" s="34" t="s">
        <v>118</v>
      </c>
      <c r="F47" s="35" t="s">
        <v>34</v>
      </c>
      <c r="G47" s="12"/>
      <c r="H47" s="12"/>
      <c r="I47" s="5" t="str">
        <f>IF(G46="*",,IF(G46&gt;G48,F46,F48))</f>
        <v>Cc</v>
      </c>
      <c r="J47" s="29" t="s">
        <v>0</v>
      </c>
      <c r="L47" s="16"/>
      <c r="O47" s="114" t="s">
        <v>231</v>
      </c>
      <c r="P47" s="116"/>
      <c r="Q47" s="115"/>
      <c r="R47" s="16"/>
    </row>
    <row r="48" spans="5:18" ht="12.75">
      <c r="E48" s="2"/>
      <c r="F48" s="214" t="str">
        <f>IF($B$38=1,C43,IF($B$38=2,C44,IF($B$38=3,C38,IF($B$38=4,C39,IF($B$38=5,C40,IF($B$38=6,C41,IF($B$38=7,C42)))))))</f>
        <v>Cc</v>
      </c>
      <c r="G48" s="15">
        <v>4</v>
      </c>
      <c r="H48" s="13"/>
      <c r="I48" s="14"/>
      <c r="L48" s="16"/>
      <c r="O48" s="17"/>
      <c r="R48" s="16"/>
    </row>
    <row r="49" spans="5:18" ht="12.75">
      <c r="E49" s="286" t="s">
        <v>231</v>
      </c>
      <c r="F49" s="114"/>
      <c r="G49" s="115"/>
      <c r="L49" s="19" t="s">
        <v>197</v>
      </c>
      <c r="O49" s="5">
        <f>IF(M45="*",,IF(M45&gt;M53,L45,L53))</f>
        <v>0</v>
      </c>
      <c r="P49" s="32" t="s">
        <v>0</v>
      </c>
      <c r="R49" s="16"/>
    </row>
    <row r="50" spans="6:18" ht="12.75">
      <c r="F50" s="214" t="str">
        <f>IF($B$38=1,C44,IF($B$38=2,C38,IF($B$38=3,C39,IF($B$38=4,C40,IF($B$38=5,C41,IF($B$38=6,C42,IF($B$38=7,C43)))))))</f>
        <v>Dd</v>
      </c>
      <c r="G50" s="15">
        <v>3</v>
      </c>
      <c r="H50" s="10"/>
      <c r="I50" s="114" t="s">
        <v>231</v>
      </c>
      <c r="J50" s="116"/>
      <c r="K50" s="115"/>
      <c r="L50" s="16"/>
      <c r="O50" s="16"/>
      <c r="R50" s="16"/>
    </row>
    <row r="51" spans="1:18" ht="12.75">
      <c r="A51" s="20" t="s">
        <v>191</v>
      </c>
      <c r="B51" s="221"/>
      <c r="C51" s="28" t="s">
        <v>8</v>
      </c>
      <c r="E51" s="34" t="s">
        <v>119</v>
      </c>
      <c r="F51" s="35" t="s">
        <v>34</v>
      </c>
      <c r="G51" s="12"/>
      <c r="H51" s="12"/>
      <c r="I51" s="5" t="str">
        <f>IF(G50="*",,IF(G50&gt;G52,F50,F52))</f>
        <v>Nn</v>
      </c>
      <c r="J51" s="29" t="s">
        <v>0</v>
      </c>
      <c r="L51" s="16"/>
      <c r="O51" s="16"/>
      <c r="R51" s="16"/>
    </row>
    <row r="52" spans="1:18" ht="12" customHeight="1">
      <c r="A52">
        <v>8</v>
      </c>
      <c r="B52" s="311">
        <f>SorteggioIniziale!$N$57</f>
        <v>4</v>
      </c>
      <c r="C52" s="9" t="s">
        <v>192</v>
      </c>
      <c r="F52" s="214" t="str">
        <f>IF($B$52=1,C52,IF($B$52=2,C53,IF($B$52=3,C54,IF($B$52=4,C55,IF($B$52=5,C56,IF($B$52=6,C57,IF($B$52=7,C58)))))))</f>
        <v>Nn</v>
      </c>
      <c r="G52" s="15">
        <v>3</v>
      </c>
      <c r="H52" s="13"/>
      <c r="I52" s="14"/>
      <c r="L52" s="16"/>
      <c r="O52" s="16"/>
      <c r="R52" s="16"/>
    </row>
    <row r="53" spans="1:18" ht="12.75">
      <c r="A53">
        <v>9</v>
      </c>
      <c r="B53" s="119" t="str">
        <f>IF($B$52=1,"2",IF($B$52=2,"3",IF($B$52=3,"4",IF($B$52=4,"5",IF($B$52=5,"6",IF($B$52=6,"7",IF($B$52=7,"1",)))))))</f>
        <v>5</v>
      </c>
      <c r="C53" s="9" t="s">
        <v>193</v>
      </c>
      <c r="E53" s="286" t="s">
        <v>231</v>
      </c>
      <c r="F53" s="114"/>
      <c r="G53" s="115"/>
      <c r="H53" t="s">
        <v>45</v>
      </c>
      <c r="J53" s="143"/>
      <c r="L53" s="5">
        <f>IF(J51="*",,IF(J51&gt;J55,I51,I55))</f>
        <v>0</v>
      </c>
      <c r="M53" s="21" t="s">
        <v>0</v>
      </c>
      <c r="O53" s="16"/>
      <c r="R53" s="16"/>
    </row>
    <row r="54" spans="1:18" ht="12.75">
      <c r="A54">
        <v>10</v>
      </c>
      <c r="B54" s="119" t="str">
        <f>IF($B$52=1,"3",IF($B$52=2,"4",IF($B$52=3,"5",IF($B$52=4,"6",IF($B$52=5,"7",IF($B$52=6,"1",IF($B$52=7,"2",)))))))</f>
        <v>6</v>
      </c>
      <c r="C54" s="9" t="s">
        <v>156</v>
      </c>
      <c r="F54" s="214" t="str">
        <f>IF($B$52=1,C53,IF($B$52=2,C54,IF($B$52=3,C55,IF($B$52=4,C56,IF($B$52=5,C57,IF($B$52=6,C58,IF($B$52=7,C52)))))))</f>
        <v>Oo</v>
      </c>
      <c r="G54" s="15">
        <v>4</v>
      </c>
      <c r="H54" s="10"/>
      <c r="I54" s="260"/>
      <c r="L54" s="6"/>
      <c r="O54" s="16"/>
      <c r="R54" s="16"/>
    </row>
    <row r="55" spans="1:18" ht="12.75">
      <c r="A55">
        <v>11</v>
      </c>
      <c r="B55" s="119" t="str">
        <f>IF($B$52=1,"4",IF($B$52=2,"5",IF($B$52=3,"6",IF($B$52=4,"7",IF($B$52=5,"1",IF($B$52=6,"2",IF($B$52=7,"3",)))))))</f>
        <v>7</v>
      </c>
      <c r="C55" s="9" t="s">
        <v>157</v>
      </c>
      <c r="E55" s="34" t="s">
        <v>120</v>
      </c>
      <c r="F55" s="35" t="s">
        <v>34</v>
      </c>
      <c r="G55" s="12"/>
      <c r="H55" s="12"/>
      <c r="I55" s="5" t="str">
        <f>IF(G54="*",,IF(G54&gt;G56,F54,F56))</f>
        <v>Oo</v>
      </c>
      <c r="J55" s="29" t="s">
        <v>0</v>
      </c>
      <c r="L55" s="2"/>
      <c r="O55" s="16"/>
      <c r="R55" s="16"/>
    </row>
    <row r="56" spans="1:19" ht="18">
      <c r="A56">
        <v>12</v>
      </c>
      <c r="B56" s="119" t="str">
        <f>IF($B$52=1,"5",IF($B$52=2,"6",IF($B$52=3,"7",IF($B$52=4,"1",IF($B$52=5,"2",IF($B$52=6,"3",IF($B$52=7,"4",)))))))</f>
        <v>1</v>
      </c>
      <c r="C56" s="9" t="s">
        <v>158</v>
      </c>
      <c r="F56" s="214" t="str">
        <f>IF($B$52=1,C54,IF($B$52=2,C55,IF($B$52=3,C56,IF($B$52=4,C57,IF($B$52=5,C58,IF($B$52=6,C52,IF($B$52=7,C53)))))))</f>
        <v>Pp</v>
      </c>
      <c r="G56" s="29">
        <v>3</v>
      </c>
      <c r="H56" s="13"/>
      <c r="I56" s="14"/>
      <c r="L56" s="2"/>
      <c r="O56" s="16"/>
      <c r="R56" s="18">
        <f>IF(P49="*",,IF(P49&gt;P57,O49,O57))</f>
        <v>0</v>
      </c>
      <c r="S56" s="21" t="s">
        <v>0</v>
      </c>
    </row>
    <row r="57" spans="1:18" ht="12.75">
      <c r="A57">
        <v>13</v>
      </c>
      <c r="B57" s="119" t="str">
        <f>IF($B$52=1,"6",IF($B$52=2,"7",IF($B$52=3,"1",IF($B$52=4,"2",IF($B$52=5,"3",IF($B$52=6,"4",IF($B$52=7,"5",)))))))</f>
        <v>2</v>
      </c>
      <c r="C57" s="9" t="s">
        <v>159</v>
      </c>
      <c r="E57" s="286" t="s">
        <v>231</v>
      </c>
      <c r="F57" s="114"/>
      <c r="G57" s="115"/>
      <c r="L57" s="141"/>
      <c r="O57" s="16"/>
      <c r="R57" s="22"/>
    </row>
    <row r="58" spans="1:15" ht="12.75">
      <c r="A58">
        <v>14</v>
      </c>
      <c r="B58" s="119" t="str">
        <f>IF($B$52=1,"7",IF($B$52=2,"1",IF($B$52=3,"2",IF($B$52=4,"3",IF($B$52=5,"4",IF($B$52=6,"5",IF($B$52=7,"6",)))))))</f>
        <v>3</v>
      </c>
      <c r="C58" s="9" t="s">
        <v>160</v>
      </c>
      <c r="F58" s="214" t="str">
        <f>IF($B$52=1,C55,IF($B$52=2,C56,IF($B$52=3,C57,IF($B$52=4,C58,IF($B$52=5,C52,IF($B$52=6,C53,IF($B$52=7,C54)))))))</f>
        <v>Qq</v>
      </c>
      <c r="G58" s="29">
        <v>3</v>
      </c>
      <c r="H58" s="10"/>
      <c r="I58" s="114" t="s">
        <v>231</v>
      </c>
      <c r="J58" s="116"/>
      <c r="K58" s="115"/>
      <c r="L58" s="2"/>
      <c r="O58" s="16"/>
    </row>
    <row r="59" spans="5:15" ht="12.75">
      <c r="E59" s="34" t="s">
        <v>266</v>
      </c>
      <c r="F59" s="35" t="s">
        <v>34</v>
      </c>
      <c r="G59" s="12"/>
      <c r="H59" s="12"/>
      <c r="I59" s="5" t="str">
        <f>IF(G58="*",,IF(G58&gt;G60,F58,F60))</f>
        <v>Qq</v>
      </c>
      <c r="J59" s="29" t="s">
        <v>0</v>
      </c>
      <c r="L59" s="114" t="s">
        <v>231</v>
      </c>
      <c r="M59" s="116"/>
      <c r="N59" s="115"/>
      <c r="O59" s="16"/>
    </row>
    <row r="60" spans="6:15" ht="12.75">
      <c r="F60" s="214" t="str">
        <f>IF($B$52=1,C56,IF($B$52=2,C57,IF($B$52=3,C58,IF($B$52=4,C52,IF($B$52=5,C53,IF($B$52=6,C54,IF($B$52=7,C55)))))))</f>
        <v>Italia</v>
      </c>
      <c r="G60" s="15">
        <v>1</v>
      </c>
      <c r="H60" s="13"/>
      <c r="I60" s="14"/>
      <c r="L60" s="16"/>
      <c r="O60" s="16"/>
    </row>
    <row r="61" spans="5:15" ht="12.75">
      <c r="E61" s="286" t="s">
        <v>231</v>
      </c>
      <c r="F61" s="114"/>
      <c r="G61" s="115"/>
      <c r="H61" t="s">
        <v>45</v>
      </c>
      <c r="J61" s="143"/>
      <c r="L61" s="5">
        <f>IF(J59="*",,IF(J59&gt;J63,I59,I63))</f>
        <v>0</v>
      </c>
      <c r="M61" s="21" t="s">
        <v>0</v>
      </c>
      <c r="O61" s="16"/>
    </row>
    <row r="62" spans="6:15" ht="12.75">
      <c r="F62" s="214" t="str">
        <f>IF($B$52=1,C57,IF($B$52=2,C58,IF($B$52=3,C52,IF($B$52=4,C53,IF($B$52=5,C54,IF($B$52=6,C55,IF($B$52=7,C56)))))))</f>
        <v>Lituania</v>
      </c>
      <c r="G62" s="15">
        <v>4</v>
      </c>
      <c r="H62" s="10"/>
      <c r="I62" s="260"/>
      <c r="L62" s="16"/>
      <c r="O62" s="16"/>
    </row>
    <row r="63" spans="5:15" ht="12.75">
      <c r="E63" s="34" t="s">
        <v>267</v>
      </c>
      <c r="F63" s="35" t="s">
        <v>34</v>
      </c>
      <c r="G63" s="12"/>
      <c r="H63" s="12"/>
      <c r="I63" s="5" t="str">
        <f>IF(G62="*",,IF(G62&gt;G64,F62,F64))</f>
        <v>Lituania</v>
      </c>
      <c r="J63" s="29" t="s">
        <v>0</v>
      </c>
      <c r="L63" s="16"/>
      <c r="O63" s="16"/>
    </row>
    <row r="64" spans="6:16" ht="12.75">
      <c r="F64" s="214" t="str">
        <f>IF($B$52=1,C58,IF($B$52=2,C52,IF($B$52=3,C53,IF($B$52=4,C54,IF($B$52=5,C55,IF($B$52=6,C56,IF($B$52=7,C57)))))))</f>
        <v>Mm</v>
      </c>
      <c r="G64" s="15">
        <v>3</v>
      </c>
      <c r="H64" s="13"/>
      <c r="I64" s="14"/>
      <c r="L64" s="19" t="s">
        <v>236</v>
      </c>
      <c r="O64" s="5">
        <f>IF(M61="*",,IF(M61&gt;M67,L61,L67))</f>
        <v>0</v>
      </c>
      <c r="P64" s="32" t="s">
        <v>0</v>
      </c>
    </row>
    <row r="65" spans="12:15" ht="12.75">
      <c r="L65" s="16"/>
      <c r="O65" s="6"/>
    </row>
    <row r="66" spans="12:15" ht="12.75">
      <c r="L66" s="22"/>
      <c r="M66" s="2"/>
      <c r="O66" s="2"/>
    </row>
    <row r="67" spans="9:13" ht="12.75">
      <c r="I67" s="334" t="s">
        <v>281</v>
      </c>
      <c r="J67" s="329"/>
      <c r="K67" s="330"/>
      <c r="L67" s="203">
        <f>IF(G76&gt;G77,F76,F77)</f>
        <v>0</v>
      </c>
      <c r="M67" s="15" t="s">
        <v>0</v>
      </c>
    </row>
    <row r="68" ht="12.75">
      <c r="L68" s="6" t="s">
        <v>268</v>
      </c>
    </row>
    <row r="70" spans="1:19" ht="12.75">
      <c r="A70" t="s">
        <v>275</v>
      </c>
      <c r="E70" s="210" t="s">
        <v>287</v>
      </c>
      <c r="F70" s="333"/>
      <c r="G70" s="333"/>
      <c r="I70" s="357"/>
      <c r="L70" s="382" t="s">
        <v>312</v>
      </c>
      <c r="M70" s="383"/>
      <c r="N70" s="161"/>
      <c r="O70" s="6"/>
      <c r="P70" s="385"/>
      <c r="Q70" s="385"/>
      <c r="R70" s="385"/>
      <c r="S70" s="161"/>
    </row>
    <row r="71" spans="1:19" ht="12.75">
      <c r="A71" s="334" t="s">
        <v>245</v>
      </c>
      <c r="B71" s="335"/>
      <c r="C71" s="336"/>
      <c r="D71" s="203">
        <f>IF(M13="*",,IF(M13&lt;M21,L13,L21))</f>
        <v>0</v>
      </c>
      <c r="E71" s="203">
        <f>IF(M13="*",,IF(M13&lt;M21,M13,M21))</f>
        <v>0</v>
      </c>
      <c r="G71" s="333" t="s">
        <v>288</v>
      </c>
      <c r="H71" s="333"/>
      <c r="I71" s="214">
        <f>D71</f>
        <v>0</v>
      </c>
      <c r="J71" s="15" t="s">
        <v>0</v>
      </c>
      <c r="K71" s="2"/>
      <c r="L71" s="5" t="str">
        <f>I39</f>
        <v>Ff</v>
      </c>
      <c r="M71" s="15" t="s">
        <v>0</v>
      </c>
      <c r="N71" s="143"/>
      <c r="O71" s="375">
        <f>IF(M71="*",,IF(M71&gt;M72,L71,L72))</f>
        <v>0</v>
      </c>
      <c r="P71" s="15" t="s">
        <v>0</v>
      </c>
      <c r="Q71" s="143"/>
      <c r="R71" s="6"/>
      <c r="S71" s="386"/>
    </row>
    <row r="72" spans="1:19" ht="12.75">
      <c r="A72" s="334" t="s">
        <v>262</v>
      </c>
      <c r="B72" s="356"/>
      <c r="C72" s="337"/>
      <c r="D72" s="203">
        <f>IF(M29="*",,IF(M29&lt;M37,L29,L37))</f>
        <v>0</v>
      </c>
      <c r="E72" s="203">
        <f>IF(M29="*",,IF(M29&lt;M37,M29,M37))</f>
        <v>0</v>
      </c>
      <c r="F72" s="333" t="s">
        <v>280</v>
      </c>
      <c r="G72" s="333"/>
      <c r="H72" s="333"/>
      <c r="I72" s="214">
        <f>D72</f>
        <v>0</v>
      </c>
      <c r="J72" s="15" t="s">
        <v>0</v>
      </c>
      <c r="L72" s="5">
        <f>L45</f>
        <v>0</v>
      </c>
      <c r="M72" s="15" t="s">
        <v>0</v>
      </c>
      <c r="N72" s="143"/>
      <c r="O72" s="6"/>
      <c r="P72" s="143"/>
      <c r="Q72" s="143"/>
      <c r="R72" s="384">
        <f>IF(P71="*",,IF(P71&gt;P74,O71,O74))</f>
        <v>0</v>
      </c>
      <c r="S72" s="386"/>
    </row>
    <row r="73" spans="1:19" ht="12.75">
      <c r="A73" t="s">
        <v>276</v>
      </c>
      <c r="L73" s="6"/>
      <c r="M73" s="143"/>
      <c r="N73" s="2"/>
      <c r="O73" s="6"/>
      <c r="P73" s="143"/>
      <c r="Q73" s="143"/>
      <c r="R73" s="6"/>
      <c r="S73" s="386"/>
    </row>
    <row r="74" spans="1:19" ht="12.75">
      <c r="A74" s="334" t="s">
        <v>274</v>
      </c>
      <c r="B74" s="356"/>
      <c r="C74" s="337"/>
      <c r="D74" s="203">
        <f>IF(J71="*",,IF(J71&gt;J72,I71,I72))</f>
        <v>0</v>
      </c>
      <c r="E74" s="203">
        <f>IF(J71="*",,IF(J71&gt;J72,J71,J72))</f>
        <v>0</v>
      </c>
      <c r="G74" s="333" t="s">
        <v>278</v>
      </c>
      <c r="H74" s="333"/>
      <c r="I74" s="214">
        <f>D74</f>
        <v>0</v>
      </c>
      <c r="J74" s="15" t="s">
        <v>0</v>
      </c>
      <c r="L74" s="5">
        <f>L53</f>
        <v>0</v>
      </c>
      <c r="M74" s="15" t="s">
        <v>0</v>
      </c>
      <c r="N74" s="143"/>
      <c r="O74" s="375">
        <f>IF(M74="*",,IF(M74&gt;M75,L74,L75))</f>
        <v>0</v>
      </c>
      <c r="P74" s="15" t="s">
        <v>0</v>
      </c>
      <c r="Q74" s="143"/>
      <c r="R74" s="157"/>
      <c r="S74" s="386"/>
    </row>
    <row r="75" spans="1:19" ht="12.75">
      <c r="A75" s="334" t="s">
        <v>264</v>
      </c>
      <c r="B75" s="356"/>
      <c r="C75" s="337"/>
      <c r="D75" s="203">
        <f>IF(M45="*",,IF(M45&lt;M53,L45,L53))</f>
        <v>0</v>
      </c>
      <c r="E75" s="203">
        <f>IF(M45="*",,IF(M45&lt;M53,M45,M53))</f>
        <v>0</v>
      </c>
      <c r="F75" s="333" t="s">
        <v>280</v>
      </c>
      <c r="I75" s="214">
        <f>D75</f>
        <v>0</v>
      </c>
      <c r="J75" s="15" t="s">
        <v>0</v>
      </c>
      <c r="L75" s="5">
        <f>L61</f>
        <v>0</v>
      </c>
      <c r="M75" s="15" t="s">
        <v>0</v>
      </c>
      <c r="N75" s="143"/>
      <c r="O75" s="6"/>
      <c r="P75" s="157"/>
      <c r="Q75" s="157"/>
      <c r="R75" s="157"/>
      <c r="S75" s="386"/>
    </row>
    <row r="76" spans="3:19" ht="12.75">
      <c r="C76" s="334" t="s">
        <v>277</v>
      </c>
      <c r="D76" s="329"/>
      <c r="E76" s="330"/>
      <c r="F76" s="203">
        <f>IF(J71="*",,IF(J71&gt;J72,I71,I72))</f>
        <v>0</v>
      </c>
      <c r="G76" s="203">
        <f>IF(J71="*",,IF(J71&gt;J72,J71,J72))</f>
        <v>0</v>
      </c>
      <c r="L76" s="6"/>
      <c r="M76" s="288"/>
      <c r="N76" s="288"/>
      <c r="O76" s="288"/>
      <c r="P76" s="288"/>
      <c r="Q76" s="288"/>
      <c r="R76" s="288"/>
      <c r="S76" s="164"/>
    </row>
    <row r="77" spans="3:7" ht="12.75">
      <c r="C77" s="361" t="s">
        <v>279</v>
      </c>
      <c r="D77" s="362"/>
      <c r="E77" s="363"/>
      <c r="F77" s="328">
        <f>IF(J74="*",,IF(J74&gt;J75,I74,I75))</f>
        <v>0</v>
      </c>
      <c r="G77" s="328">
        <f>IF(J74="*",,IF(J74&gt;J75,J74,J75))</f>
        <v>0</v>
      </c>
    </row>
    <row r="78" spans="1:11" ht="12.75">
      <c r="A78" s="269" t="s">
        <v>291</v>
      </c>
      <c r="B78" s="41"/>
      <c r="C78" s="41"/>
      <c r="D78" s="41"/>
      <c r="E78" s="41"/>
      <c r="F78" s="41"/>
      <c r="G78" s="41"/>
      <c r="H78" s="41"/>
      <c r="I78" s="41"/>
      <c r="J78" s="41"/>
      <c r="K78" s="43"/>
    </row>
    <row r="79" spans="1:11" ht="12.75">
      <c r="A79" s="45" t="s">
        <v>292</v>
      </c>
      <c r="B79" s="46"/>
      <c r="C79" s="46"/>
      <c r="D79" s="46"/>
      <c r="E79" s="46"/>
      <c r="F79" s="46"/>
      <c r="G79" s="46"/>
      <c r="H79" s="46"/>
      <c r="I79" s="46"/>
      <c r="J79" s="46"/>
      <c r="K79" s="47"/>
    </row>
    <row r="80" spans="1:11" ht="12.75">
      <c r="A80" s="45" t="s">
        <v>328</v>
      </c>
      <c r="B80" s="46"/>
      <c r="C80" s="46"/>
      <c r="D80" s="46"/>
      <c r="E80" s="46"/>
      <c r="F80" s="46"/>
      <c r="G80" s="46"/>
      <c r="H80" s="46"/>
      <c r="I80" s="46"/>
      <c r="J80" s="46"/>
      <c r="K80" s="47"/>
    </row>
    <row r="81" spans="1:11" ht="12.75">
      <c r="A81" s="156" t="s">
        <v>290</v>
      </c>
      <c r="B81" s="52"/>
      <c r="C81" s="52"/>
      <c r="D81" s="52"/>
      <c r="E81" s="52"/>
      <c r="F81" s="52"/>
      <c r="G81" s="52"/>
      <c r="H81" s="52"/>
      <c r="I81" s="52"/>
      <c r="J81" s="52"/>
      <c r="K81" s="54"/>
    </row>
    <row r="82" spans="1:11" ht="12.75">
      <c r="A82" s="379" t="s">
        <v>314</v>
      </c>
      <c r="B82" s="380"/>
      <c r="C82" s="380"/>
      <c r="D82" s="380"/>
      <c r="E82" s="380"/>
      <c r="F82" s="380"/>
      <c r="G82" s="380"/>
      <c r="H82" s="380"/>
      <c r="I82" s="380"/>
      <c r="J82" s="380"/>
      <c r="K82" s="38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56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11.57421875" style="0" customWidth="1"/>
    <col min="2" max="2" width="12.28125" style="0" customWidth="1"/>
    <col min="3" max="3" width="12.140625" style="0" customWidth="1"/>
    <col min="4" max="4" width="8.421875" style="0" customWidth="1"/>
    <col min="5" max="5" width="10.140625" style="0" customWidth="1"/>
    <col min="6" max="6" width="11.421875" style="0" customWidth="1"/>
    <col min="7" max="7" width="6.28125" style="0" customWidth="1"/>
    <col min="8" max="8" width="6.421875" style="0" customWidth="1"/>
    <col min="9" max="9" width="10.8515625" style="0" customWidth="1"/>
    <col min="10" max="10" width="7.57421875" style="0" customWidth="1"/>
    <col min="11" max="11" width="9.00390625" style="0" customWidth="1"/>
    <col min="12" max="12" width="11.421875" style="0" customWidth="1"/>
    <col min="13" max="13" width="6.7109375" style="0" customWidth="1"/>
    <col min="15" max="15" width="11.7109375" style="0" customWidth="1"/>
    <col min="16" max="16" width="7.140625" style="0" customWidth="1"/>
    <col min="17" max="17" width="12.57421875" style="0" customWidth="1"/>
    <col min="18" max="18" width="3.28125" style="0" customWidth="1"/>
    <col min="19" max="19" width="8.7109375" style="0" hidden="1" customWidth="1"/>
    <col min="20" max="20" width="13.8515625" style="0" hidden="1" customWidth="1"/>
    <col min="21" max="33" width="0" style="0" hidden="1" customWidth="1"/>
  </cols>
  <sheetData>
    <row r="1" spans="1:18" s="2" customFormat="1" ht="20.25">
      <c r="A1" s="204" t="s">
        <v>129</v>
      </c>
      <c r="B1" s="205"/>
      <c r="C1" s="205"/>
      <c r="D1" s="206"/>
      <c r="E1" s="207"/>
      <c r="R1" s="157"/>
    </row>
    <row r="2" spans="1:18" s="2" customFormat="1" ht="12.75">
      <c r="A2" s="36" t="s">
        <v>321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R2" s="157"/>
    </row>
    <row r="3" spans="1:18" s="2" customFormat="1" ht="12.75">
      <c r="A3" s="40" t="s">
        <v>51</v>
      </c>
      <c r="B3" s="41"/>
      <c r="C3" s="41"/>
      <c r="D3" s="42"/>
      <c r="E3" s="42"/>
      <c r="F3" s="42"/>
      <c r="G3" s="41"/>
      <c r="H3" s="41"/>
      <c r="I3" s="43"/>
      <c r="O3" s="141" t="s">
        <v>133</v>
      </c>
      <c r="R3" s="38"/>
    </row>
    <row r="4" spans="1:18" s="2" customFormat="1" ht="12.75">
      <c r="A4" s="148" t="s">
        <v>181</v>
      </c>
      <c r="B4" s="46"/>
      <c r="C4" s="46"/>
      <c r="D4" s="46"/>
      <c r="E4" s="46"/>
      <c r="F4" s="46"/>
      <c r="G4" s="46"/>
      <c r="H4" s="46"/>
      <c r="I4" s="47"/>
      <c r="O4" s="141" t="s">
        <v>134</v>
      </c>
      <c r="R4" s="44"/>
    </row>
    <row r="5" spans="1:18" s="2" customFormat="1" ht="12.75">
      <c r="A5" s="148" t="s">
        <v>180</v>
      </c>
      <c r="B5" s="46"/>
      <c r="C5" s="46"/>
      <c r="D5" s="46"/>
      <c r="E5" s="46"/>
      <c r="F5" s="46"/>
      <c r="G5" s="46"/>
      <c r="H5" s="46"/>
      <c r="I5" s="47"/>
      <c r="L5" s="134"/>
      <c r="O5" s="141" t="s">
        <v>135</v>
      </c>
      <c r="R5" s="48"/>
    </row>
    <row r="6" spans="1:18" s="2" customFormat="1" ht="12.75">
      <c r="A6" s="45" t="s">
        <v>52</v>
      </c>
      <c r="B6" s="46"/>
      <c r="C6" s="46"/>
      <c r="D6" s="46"/>
      <c r="E6" s="46"/>
      <c r="F6" s="46"/>
      <c r="G6" s="46"/>
      <c r="H6" s="46"/>
      <c r="I6" s="47"/>
      <c r="O6" s="141" t="s">
        <v>136</v>
      </c>
      <c r="R6" s="38"/>
    </row>
    <row r="7" spans="1:18" s="2" customFormat="1" ht="12.75">
      <c r="A7" s="45" t="s">
        <v>53</v>
      </c>
      <c r="B7" s="46"/>
      <c r="C7" s="46"/>
      <c r="D7" s="46"/>
      <c r="E7" s="46"/>
      <c r="F7" s="46"/>
      <c r="G7" s="46"/>
      <c r="H7" s="46"/>
      <c r="I7" s="47"/>
      <c r="O7" s="141" t="s">
        <v>137</v>
      </c>
      <c r="R7" s="48"/>
    </row>
    <row r="8" spans="1:18" s="2" customFormat="1" ht="12.75">
      <c r="A8" s="50" t="s">
        <v>183</v>
      </c>
      <c r="B8" s="51"/>
      <c r="C8" s="52"/>
      <c r="D8" s="53"/>
      <c r="E8" s="52"/>
      <c r="F8" s="52"/>
      <c r="G8" s="52"/>
      <c r="H8" s="52"/>
      <c r="I8" s="54"/>
      <c r="R8" s="48"/>
    </row>
    <row r="9" spans="1:18" s="2" customFormat="1" ht="12.75">
      <c r="A9"/>
      <c r="B9"/>
      <c r="R9" s="48"/>
    </row>
    <row r="10" spans="1:18" s="2" customFormat="1" ht="18">
      <c r="A10" s="178" t="s">
        <v>169</v>
      </c>
      <c r="B10" s="179" t="s">
        <v>269</v>
      </c>
      <c r="C10" s="33"/>
      <c r="D10" s="178" t="s">
        <v>184</v>
      </c>
      <c r="E10" s="179" t="s">
        <v>270</v>
      </c>
      <c r="F10" s="33"/>
      <c r="G10"/>
      <c r="H10"/>
      <c r="I10"/>
      <c r="J10"/>
      <c r="K10"/>
      <c r="L10"/>
      <c r="N10" s="1"/>
      <c r="O10" s="1"/>
      <c r="R10" s="48"/>
    </row>
    <row r="11" spans="1:18" s="2" customFormat="1" ht="12.75">
      <c r="A11" s="146" t="s">
        <v>130</v>
      </c>
      <c r="B11" s="67"/>
      <c r="C11" s="147"/>
      <c r="D11" s="60"/>
      <c r="E11"/>
      <c r="F11"/>
      <c r="G11"/>
      <c r="N11" s="1"/>
      <c r="O11" s="1"/>
      <c r="R11" s="48"/>
    </row>
    <row r="12" spans="1:18" s="2" customFormat="1" ht="12.75">
      <c r="A12" s="60" t="s">
        <v>1</v>
      </c>
      <c r="B12" s="61" t="s">
        <v>206</v>
      </c>
      <c r="C12" s="5" t="s">
        <v>207</v>
      </c>
      <c r="D12" s="60" t="s">
        <v>7</v>
      </c>
      <c r="E12" s="2" t="s">
        <v>317</v>
      </c>
      <c r="J12"/>
      <c r="K12"/>
      <c r="L12"/>
      <c r="M12"/>
      <c r="N12" s="1"/>
      <c r="O12" s="1"/>
      <c r="R12" s="48"/>
    </row>
    <row r="13" spans="1:18" s="2" customFormat="1" ht="12.75">
      <c r="A13" s="60" t="s">
        <v>3</v>
      </c>
      <c r="B13" s="61" t="s">
        <v>208</v>
      </c>
      <c r="C13" s="60"/>
      <c r="D13" s="60"/>
      <c r="R13" s="48"/>
    </row>
    <row r="14" spans="1:18" s="2" customFormat="1" ht="12.75">
      <c r="A14"/>
      <c r="B14" s="65" t="s">
        <v>59</v>
      </c>
      <c r="C14" s="66"/>
      <c r="D14"/>
      <c r="R14" s="48"/>
    </row>
    <row r="15" spans="1:18" s="2" customFormat="1" ht="12.75">
      <c r="A15" s="69"/>
      <c r="B15" s="70"/>
      <c r="C15" s="71"/>
      <c r="D15" s="117" t="s">
        <v>60</v>
      </c>
      <c r="E15" s="98"/>
      <c r="F15" s="98"/>
      <c r="G15" s="72"/>
      <c r="H15" s="1"/>
      <c r="I15"/>
      <c r="J15"/>
      <c r="K15"/>
      <c r="L15"/>
      <c r="M15" s="149" t="s">
        <v>61</v>
      </c>
      <c r="N15"/>
      <c r="O15"/>
      <c r="R15" s="48"/>
    </row>
    <row r="16" spans="1:18" s="2" customFormat="1" ht="12.75">
      <c r="A16" s="67"/>
      <c r="B16" s="75" t="s">
        <v>62</v>
      </c>
      <c r="C16" s="75"/>
      <c r="D16" s="75"/>
      <c r="E16" s="75"/>
      <c r="F16" s="75" t="s">
        <v>63</v>
      </c>
      <c r="G16" s="76"/>
      <c r="H16" s="77" t="s">
        <v>64</v>
      </c>
      <c r="I16" s="77" t="s">
        <v>65</v>
      </c>
      <c r="J16" s="77" t="s">
        <v>66</v>
      </c>
      <c r="K16" s="78" t="s">
        <v>67</v>
      </c>
      <c r="L16" s="77" t="s">
        <v>68</v>
      </c>
      <c r="M16" s="79" t="s">
        <v>69</v>
      </c>
      <c r="N16"/>
      <c r="O16"/>
      <c r="R16" s="48"/>
    </row>
    <row r="17" spans="1:31" s="37" customFormat="1" ht="12.75">
      <c r="A17" s="80">
        <v>38547</v>
      </c>
      <c r="B17" s="81" t="str">
        <f>(B12)</f>
        <v>a</v>
      </c>
      <c r="C17" s="62" t="s">
        <v>1</v>
      </c>
      <c r="D17" s="81" t="str">
        <f>(C12)</f>
        <v>b</v>
      </c>
      <c r="E17" s="62" t="s">
        <v>7</v>
      </c>
      <c r="F17" s="151" t="s">
        <v>0</v>
      </c>
      <c r="G17" s="152" t="s">
        <v>0</v>
      </c>
      <c r="H17" s="84" t="s">
        <v>70</v>
      </c>
      <c r="I17" s="85" t="str">
        <f>$B$10</f>
        <v>ss</v>
      </c>
      <c r="J17" s="209" t="str">
        <f>$E$10</f>
        <v>cc</v>
      </c>
      <c r="K17" s="86"/>
      <c r="L17" s="5"/>
      <c r="M17" s="61"/>
      <c r="N17"/>
      <c r="O17"/>
      <c r="R17" s="48"/>
      <c r="S17" s="39" t="s">
        <v>50</v>
      </c>
      <c r="T17"/>
      <c r="U17"/>
      <c r="V17"/>
      <c r="W17"/>
      <c r="X17"/>
      <c r="Y17"/>
      <c r="Z17"/>
      <c r="AA17"/>
      <c r="AB17"/>
      <c r="AC17"/>
      <c r="AD17"/>
      <c r="AE17"/>
    </row>
    <row r="18" spans="1:18" ht="12.75">
      <c r="A18" s="88"/>
      <c r="B18" s="59" t="str">
        <f>(B13)</f>
        <v>c</v>
      </c>
      <c r="C18" s="60" t="s">
        <v>3</v>
      </c>
      <c r="D18" s="75" t="s">
        <v>71</v>
      </c>
      <c r="E18" s="60"/>
      <c r="F18" s="60"/>
      <c r="G18" s="89"/>
      <c r="H18" s="90"/>
      <c r="I18" s="60"/>
      <c r="J18" s="60"/>
      <c r="K18" s="60"/>
      <c r="L18" s="60"/>
      <c r="M18" s="60"/>
      <c r="R18" s="48"/>
    </row>
    <row r="19" spans="1:18" ht="12.75">
      <c r="A19" s="82"/>
      <c r="B19" s="81" t="str">
        <f>(B12)</f>
        <v>a</v>
      </c>
      <c r="C19" s="60" t="s">
        <v>1</v>
      </c>
      <c r="D19" s="81" t="str">
        <f>(B13)</f>
        <v>c</v>
      </c>
      <c r="E19" s="60" t="s">
        <v>3</v>
      </c>
      <c r="F19" s="151" t="s">
        <v>0</v>
      </c>
      <c r="G19" s="152" t="s">
        <v>0</v>
      </c>
      <c r="H19" s="84" t="s">
        <v>72</v>
      </c>
      <c r="I19" s="85" t="str">
        <f>$B$10</f>
        <v>ss</v>
      </c>
      <c r="J19" s="209" t="str">
        <f>$E$10</f>
        <v>cc</v>
      </c>
      <c r="K19" s="86"/>
      <c r="L19" s="5"/>
      <c r="M19" s="61"/>
      <c r="R19" s="48"/>
    </row>
    <row r="20" spans="1:23" ht="12.75">
      <c r="A20" s="88"/>
      <c r="B20" s="59" t="str">
        <f>(C12)</f>
        <v>b</v>
      </c>
      <c r="C20" s="60" t="s">
        <v>7</v>
      </c>
      <c r="D20" s="75" t="s">
        <v>71</v>
      </c>
      <c r="E20" s="60"/>
      <c r="F20" s="60"/>
      <c r="G20" s="89"/>
      <c r="H20" s="90"/>
      <c r="I20" s="60"/>
      <c r="J20" s="60"/>
      <c r="K20" s="60"/>
      <c r="L20" s="60"/>
      <c r="M20" s="60"/>
      <c r="Q20" s="2"/>
      <c r="R20" s="38"/>
      <c r="S20" s="2"/>
      <c r="T20" s="2"/>
      <c r="U20" s="2"/>
      <c r="V20" s="2"/>
      <c r="W20" s="2"/>
    </row>
    <row r="21" spans="1:23" ht="12.75">
      <c r="A21" s="91"/>
      <c r="B21" s="64" t="str">
        <f>(C12)</f>
        <v>b</v>
      </c>
      <c r="C21" s="60" t="s">
        <v>7</v>
      </c>
      <c r="D21" s="64" t="str">
        <f>(B13)</f>
        <v>c</v>
      </c>
      <c r="E21" s="60" t="s">
        <v>3</v>
      </c>
      <c r="F21" s="151" t="s">
        <v>0</v>
      </c>
      <c r="G21" s="152" t="s">
        <v>0</v>
      </c>
      <c r="H21" s="84" t="s">
        <v>73</v>
      </c>
      <c r="I21" s="85" t="str">
        <f>$B$10</f>
        <v>ss</v>
      </c>
      <c r="J21" s="209" t="str">
        <f>$E$10</f>
        <v>cc</v>
      </c>
      <c r="K21" s="86"/>
      <c r="L21" s="5"/>
      <c r="M21" s="61"/>
      <c r="Q21" s="2"/>
      <c r="R21" s="48"/>
      <c r="S21" s="2"/>
      <c r="T21" s="2"/>
      <c r="U21" s="2"/>
      <c r="V21" s="2"/>
      <c r="W21" s="2"/>
    </row>
    <row r="22" spans="1:23" ht="12.75">
      <c r="A22" s="92"/>
      <c r="B22" s="59" t="str">
        <f>B12</f>
        <v>a</v>
      </c>
      <c r="C22" s="60" t="s">
        <v>1</v>
      </c>
      <c r="D22" s="75" t="s">
        <v>71</v>
      </c>
      <c r="E22" s="60"/>
      <c r="F22" s="60"/>
      <c r="G22" s="89"/>
      <c r="H22" s="90"/>
      <c r="I22" s="60"/>
      <c r="J22" s="60"/>
      <c r="K22" s="60"/>
      <c r="L22" s="60"/>
      <c r="M22" s="60"/>
      <c r="N22" s="1"/>
      <c r="O22" s="1"/>
      <c r="Q22" s="2"/>
      <c r="R22" s="48"/>
      <c r="S22" s="2"/>
      <c r="T22" s="2"/>
      <c r="U22" s="2"/>
      <c r="V22" s="2"/>
      <c r="W22" s="2"/>
    </row>
    <row r="23" spans="1:23" ht="12.75">
      <c r="A23" s="2"/>
      <c r="B23" s="2"/>
      <c r="C23" s="2"/>
      <c r="D23" s="2"/>
      <c r="E23" s="2"/>
      <c r="F23" s="2"/>
      <c r="G23" s="2"/>
      <c r="I23" s="2"/>
      <c r="J23" s="2"/>
      <c r="K23" s="2"/>
      <c r="Q23" s="2"/>
      <c r="R23" s="48"/>
      <c r="S23" s="2"/>
      <c r="T23" s="2"/>
      <c r="U23" s="2"/>
      <c r="V23" s="2"/>
      <c r="W23" s="2"/>
    </row>
    <row r="24" spans="1:23" ht="12.75">
      <c r="A24" s="69"/>
      <c r="B24" s="97"/>
      <c r="C24" s="71"/>
      <c r="D24" s="98" t="s">
        <v>60</v>
      </c>
      <c r="E24" s="98"/>
      <c r="F24" s="98"/>
      <c r="G24" s="72"/>
      <c r="H24" s="1"/>
      <c r="M24" s="73" t="s">
        <v>61</v>
      </c>
      <c r="Q24" s="2"/>
      <c r="R24" s="48"/>
      <c r="S24" s="2"/>
      <c r="T24" s="2"/>
      <c r="U24" s="2"/>
      <c r="V24" s="2"/>
      <c r="W24" s="2"/>
    </row>
    <row r="25" spans="1:31" ht="12.75">
      <c r="A25" s="68"/>
      <c r="B25" s="68" t="s">
        <v>77</v>
      </c>
      <c r="C25" s="99"/>
      <c r="D25" s="68"/>
      <c r="E25" s="99"/>
      <c r="F25" s="68" t="s">
        <v>63</v>
      </c>
      <c r="G25" s="100"/>
      <c r="H25" s="77" t="s">
        <v>64</v>
      </c>
      <c r="I25" s="77" t="s">
        <v>65</v>
      </c>
      <c r="J25" s="77" t="s">
        <v>66</v>
      </c>
      <c r="K25" s="78" t="s">
        <v>67</v>
      </c>
      <c r="L25" s="77" t="s">
        <v>68</v>
      </c>
      <c r="M25" s="79" t="s">
        <v>69</v>
      </c>
      <c r="N25" s="1"/>
      <c r="O25" s="1"/>
      <c r="Q25" s="2"/>
      <c r="R25" s="48"/>
      <c r="S25" s="2"/>
      <c r="T25" s="2"/>
      <c r="U25" s="2"/>
      <c r="V25" s="2"/>
      <c r="W25" s="2"/>
      <c r="AE25" s="2"/>
    </row>
    <row r="26" spans="1:23" ht="12.75">
      <c r="A26" s="102">
        <v>38418</v>
      </c>
      <c r="B26" s="63" t="str">
        <f>(C12)</f>
        <v>b</v>
      </c>
      <c r="C26" s="60" t="s">
        <v>7</v>
      </c>
      <c r="D26" s="64" t="str">
        <f>(B12)</f>
        <v>a</v>
      </c>
      <c r="E26" s="60" t="s">
        <v>1</v>
      </c>
      <c r="F26" s="88" t="s">
        <v>0</v>
      </c>
      <c r="G26" s="83" t="s">
        <v>0</v>
      </c>
      <c r="H26" s="84" t="s">
        <v>79</v>
      </c>
      <c r="I26" s="85" t="str">
        <f>$B$10</f>
        <v>ss</v>
      </c>
      <c r="J26" s="209" t="str">
        <f>$E$10</f>
        <v>cc</v>
      </c>
      <c r="K26" s="86"/>
      <c r="L26" s="5"/>
      <c r="M26" s="61"/>
      <c r="N26" s="2"/>
      <c r="O26" s="2"/>
      <c r="Q26" s="2"/>
      <c r="R26" s="48"/>
      <c r="S26" s="2"/>
      <c r="T26" s="2"/>
      <c r="U26" s="2"/>
      <c r="V26" s="2"/>
      <c r="W26" s="2"/>
    </row>
    <row r="27" spans="1:31" ht="12.75">
      <c r="A27" s="106"/>
      <c r="B27" s="59" t="str">
        <f>(B13)</f>
        <v>c</v>
      </c>
      <c r="C27" s="60" t="s">
        <v>3</v>
      </c>
      <c r="D27" s="75" t="s">
        <v>71</v>
      </c>
      <c r="E27" s="60"/>
      <c r="F27" s="60"/>
      <c r="G27" s="89"/>
      <c r="H27" s="90"/>
      <c r="I27" s="60"/>
      <c r="J27" s="60"/>
      <c r="K27" s="60"/>
      <c r="L27" s="60"/>
      <c r="M27" s="60"/>
      <c r="N27" s="2"/>
      <c r="O27" s="2"/>
      <c r="Q27" s="2"/>
      <c r="R27" s="48"/>
      <c r="S27" s="2"/>
      <c r="T27" s="2"/>
      <c r="U27" s="2"/>
      <c r="V27" s="2"/>
      <c r="W27" s="2"/>
      <c r="X27" s="1"/>
      <c r="Y27" s="1"/>
      <c r="Z27" s="1"/>
      <c r="AA27" s="1"/>
      <c r="AB27" s="1"/>
      <c r="AC27" s="1"/>
      <c r="AD27" s="1"/>
      <c r="AE27" s="1"/>
    </row>
    <row r="28" spans="1:51" ht="12.75">
      <c r="A28" s="107"/>
      <c r="B28" s="108" t="str">
        <f>(B13)</f>
        <v>c</v>
      </c>
      <c r="C28" s="60" t="s">
        <v>3</v>
      </c>
      <c r="D28" s="81" t="str">
        <f>(B12)</f>
        <v>a</v>
      </c>
      <c r="E28" s="60" t="s">
        <v>1</v>
      </c>
      <c r="F28" s="153" t="s">
        <v>0</v>
      </c>
      <c r="G28" s="152" t="s">
        <v>0</v>
      </c>
      <c r="H28" s="84" t="s">
        <v>87</v>
      </c>
      <c r="I28" s="85" t="str">
        <f>$B$10</f>
        <v>ss</v>
      </c>
      <c r="J28" s="209" t="str">
        <f>$E$10</f>
        <v>cc</v>
      </c>
      <c r="K28" s="86"/>
      <c r="L28" s="5"/>
      <c r="M28" s="61"/>
      <c r="N28" s="2"/>
      <c r="O28" s="2"/>
      <c r="R28" s="48"/>
      <c r="AE28" s="2"/>
      <c r="AV28" s="1"/>
      <c r="AW28" s="1"/>
      <c r="AX28" s="1"/>
      <c r="AY28" s="1"/>
    </row>
    <row r="29" spans="1:51" ht="12.75">
      <c r="A29" s="106"/>
      <c r="B29" s="59" t="str">
        <f>(C12)</f>
        <v>b</v>
      </c>
      <c r="C29" s="60" t="s">
        <v>7</v>
      </c>
      <c r="D29" s="75" t="s">
        <v>71</v>
      </c>
      <c r="E29" s="60"/>
      <c r="F29" s="60"/>
      <c r="G29" s="89"/>
      <c r="H29" s="90"/>
      <c r="I29" s="60"/>
      <c r="J29" s="60"/>
      <c r="K29" s="60"/>
      <c r="L29" s="60"/>
      <c r="M29" s="60"/>
      <c r="N29" s="2"/>
      <c r="O29" s="2"/>
      <c r="R29" s="48"/>
      <c r="Z29" s="2"/>
      <c r="AA29" s="2"/>
      <c r="AB29" s="2"/>
      <c r="AC29" s="2"/>
      <c r="AD29" s="2"/>
      <c r="AE29" s="2"/>
      <c r="AV29" s="1"/>
      <c r="AW29" s="1"/>
      <c r="AX29" s="1"/>
      <c r="AY29" s="1"/>
    </row>
    <row r="30" spans="1:31" ht="12.75">
      <c r="A30" s="107"/>
      <c r="B30" s="108" t="str">
        <f>(B13)</f>
        <v>c</v>
      </c>
      <c r="C30" s="60" t="s">
        <v>3</v>
      </c>
      <c r="D30" s="81" t="str">
        <f>(C12)</f>
        <v>b</v>
      </c>
      <c r="E30" s="60" t="s">
        <v>7</v>
      </c>
      <c r="F30" s="153" t="s">
        <v>0</v>
      </c>
      <c r="G30" s="152" t="s">
        <v>0</v>
      </c>
      <c r="H30" s="84" t="s">
        <v>89</v>
      </c>
      <c r="I30" s="85" t="str">
        <f>$B$10</f>
        <v>ss</v>
      </c>
      <c r="J30" s="209" t="str">
        <f>$E$10</f>
        <v>cc</v>
      </c>
      <c r="K30" s="86"/>
      <c r="L30" s="5"/>
      <c r="M30" s="61"/>
      <c r="N30" s="2"/>
      <c r="O30" s="2"/>
      <c r="Q30" s="1"/>
      <c r="R30" s="48"/>
      <c r="S30" s="1"/>
      <c r="T30" s="1"/>
      <c r="U30" s="1"/>
      <c r="V30" s="1"/>
      <c r="W30" s="1"/>
      <c r="X30" s="1"/>
      <c r="Y30" s="1"/>
      <c r="Z30" s="2"/>
      <c r="AA30" s="2"/>
      <c r="AB30" s="2"/>
      <c r="AC30" s="2"/>
      <c r="AD30" s="2"/>
      <c r="AE30" s="2"/>
    </row>
    <row r="31" spans="1:31" ht="12.75">
      <c r="A31" s="106"/>
      <c r="B31" s="59" t="str">
        <f>(B12)</f>
        <v>a</v>
      </c>
      <c r="C31" s="60" t="s">
        <v>1</v>
      </c>
      <c r="D31" s="75" t="s">
        <v>71</v>
      </c>
      <c r="E31" s="60"/>
      <c r="F31" s="60"/>
      <c r="G31" s="89"/>
      <c r="H31" s="90"/>
      <c r="I31" s="60"/>
      <c r="J31" s="60"/>
      <c r="K31" s="60"/>
      <c r="L31" s="60"/>
      <c r="M31" s="60"/>
      <c r="N31" s="2"/>
      <c r="O31" s="2"/>
      <c r="Q31" s="2"/>
      <c r="R31" s="48"/>
      <c r="S31" s="2"/>
      <c r="T31" s="2"/>
      <c r="U31" s="2"/>
      <c r="V31" s="2"/>
      <c r="W31" s="2"/>
      <c r="X31" s="2"/>
      <c r="Y31" s="2"/>
      <c r="Z31" s="74"/>
      <c r="AA31" s="74"/>
      <c r="AB31" s="74"/>
      <c r="AC31" s="74"/>
      <c r="AD31" s="2"/>
      <c r="AE31" s="74"/>
    </row>
    <row r="32" spans="1:31" ht="12.75">
      <c r="A32" s="2"/>
      <c r="B32" s="109" t="s">
        <v>91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2"/>
      <c r="O32" s="2"/>
      <c r="Q32" s="2"/>
      <c r="R32" s="48"/>
      <c r="S32" s="2"/>
      <c r="T32" s="2"/>
      <c r="U32" s="2"/>
      <c r="V32" s="2"/>
      <c r="W32" s="2"/>
      <c r="X32" s="2"/>
      <c r="Y32" s="2"/>
      <c r="Z32" s="74"/>
      <c r="AA32" s="74"/>
      <c r="AB32" s="74"/>
      <c r="AC32" s="74"/>
      <c r="AD32" s="2"/>
      <c r="AE32" s="74"/>
    </row>
    <row r="33" spans="1:31" ht="12.75">
      <c r="A33" s="110" t="s">
        <v>92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 t="s">
        <v>93</v>
      </c>
      <c r="N33" s="23"/>
      <c r="O33" s="112"/>
      <c r="Q33" s="74"/>
      <c r="R33" s="48"/>
      <c r="S33" s="74"/>
      <c r="T33" s="2"/>
      <c r="U33" s="2"/>
      <c r="V33" s="2"/>
      <c r="W33" s="74"/>
      <c r="X33" s="74"/>
      <c r="Y33" s="74"/>
      <c r="Z33" s="74"/>
      <c r="AA33" s="74"/>
      <c r="AB33" s="74"/>
      <c r="AC33" s="74"/>
      <c r="AD33" s="2"/>
      <c r="AE33" s="74"/>
    </row>
    <row r="34" spans="1:31" ht="12.75">
      <c r="A34" s="113" t="s">
        <v>131</v>
      </c>
      <c r="B34" s="114" t="s">
        <v>95</v>
      </c>
      <c r="C34" s="115"/>
      <c r="D34" s="114" t="s">
        <v>96</v>
      </c>
      <c r="E34" s="116"/>
      <c r="F34" s="116"/>
      <c r="G34" s="116"/>
      <c r="H34" s="116"/>
      <c r="I34" s="115"/>
      <c r="J34" s="114"/>
      <c r="K34" s="115"/>
      <c r="L34" s="117" t="s">
        <v>97</v>
      </c>
      <c r="M34" s="24"/>
      <c r="N34" s="24"/>
      <c r="O34" s="118"/>
      <c r="Q34" s="74"/>
      <c r="R34" s="48"/>
      <c r="S34" s="74"/>
      <c r="T34" s="2"/>
      <c r="U34" s="2"/>
      <c r="V34" s="2"/>
      <c r="W34" s="74"/>
      <c r="X34" s="74"/>
      <c r="Y34" s="74"/>
      <c r="Z34" s="74"/>
      <c r="AA34" s="74"/>
      <c r="AB34" s="74"/>
      <c r="AC34" s="74"/>
      <c r="AD34" s="2"/>
      <c r="AE34" s="74"/>
    </row>
    <row r="35" spans="18:31" ht="12.75">
      <c r="R35" s="48"/>
      <c r="S35" s="49"/>
      <c r="T35" s="49"/>
      <c r="U35" s="49"/>
      <c r="V35" s="49"/>
      <c r="W35" s="49"/>
      <c r="X35" s="49"/>
      <c r="Y35" s="49"/>
      <c r="Z35" s="74"/>
      <c r="AA35" s="74"/>
      <c r="AB35" s="74"/>
      <c r="AC35" s="74"/>
      <c r="AD35" s="2"/>
      <c r="AE35" s="74"/>
    </row>
    <row r="36" spans="1:31" ht="12.75">
      <c r="A36" s="120" t="s">
        <v>99</v>
      </c>
      <c r="B36" s="119" t="s">
        <v>100</v>
      </c>
      <c r="C36" s="119" t="s">
        <v>101</v>
      </c>
      <c r="D36" s="119" t="s">
        <v>102</v>
      </c>
      <c r="E36" s="119" t="s">
        <v>103</v>
      </c>
      <c r="F36" s="119" t="s">
        <v>104</v>
      </c>
      <c r="G36" s="119" t="s">
        <v>105</v>
      </c>
      <c r="H36" s="119" t="s">
        <v>106</v>
      </c>
      <c r="I36" s="117" t="s">
        <v>107</v>
      </c>
      <c r="J36" s="119" t="s">
        <v>108</v>
      </c>
      <c r="K36" s="119" t="s">
        <v>109</v>
      </c>
      <c r="L36" s="119" t="s">
        <v>110</v>
      </c>
      <c r="M36" s="119" t="s">
        <v>111</v>
      </c>
      <c r="N36" s="119" t="s">
        <v>112</v>
      </c>
      <c r="O36" s="119" t="s">
        <v>113</v>
      </c>
      <c r="R36" s="48"/>
      <c r="Z36" s="2"/>
      <c r="AA36" s="2"/>
      <c r="AB36" s="2"/>
      <c r="AC36" s="2"/>
      <c r="AD36" s="2"/>
      <c r="AE36" s="2"/>
    </row>
    <row r="37" spans="1:31" ht="12.75">
      <c r="A37" s="84">
        <v>1</v>
      </c>
      <c r="B37" s="121" t="str">
        <f>$B$12</f>
        <v>a</v>
      </c>
      <c r="C37" s="122">
        <f>$U$53</f>
        <v>0</v>
      </c>
      <c r="D37" s="123">
        <f>$V$53</f>
        <v>0</v>
      </c>
      <c r="E37" s="122">
        <f>$W$53</f>
        <v>0</v>
      </c>
      <c r="F37" s="122">
        <f>$X$53</f>
        <v>0</v>
      </c>
      <c r="G37" s="122">
        <f>$Y$53</f>
        <v>0</v>
      </c>
      <c r="H37" s="122">
        <f>$Z$53</f>
        <v>0</v>
      </c>
      <c r="I37" s="122">
        <f>$AA$53</f>
        <v>0</v>
      </c>
      <c r="J37" s="122">
        <f>$AB$53</f>
        <v>0</v>
      </c>
      <c r="K37" s="60">
        <f>C37-J37</f>
        <v>0</v>
      </c>
      <c r="L37" s="124">
        <v>0</v>
      </c>
      <c r="M37" s="124">
        <v>0</v>
      </c>
      <c r="N37" s="88">
        <v>0</v>
      </c>
      <c r="O37" s="125">
        <f>((C37)-(L37/2)-(M37/4)-(N37))</f>
        <v>0</v>
      </c>
      <c r="R37" s="48"/>
      <c r="Z37" s="2"/>
      <c r="AA37" s="2"/>
      <c r="AB37" s="2"/>
      <c r="AC37" s="2"/>
      <c r="AD37" s="2"/>
      <c r="AE37" s="2"/>
    </row>
    <row r="38" spans="1:31" s="1" customFormat="1" ht="12.75">
      <c r="A38" s="84">
        <v>2</v>
      </c>
      <c r="B38" s="127" t="str">
        <f>$C$12</f>
        <v>b</v>
      </c>
      <c r="C38" s="128">
        <f>$U$54</f>
        <v>0</v>
      </c>
      <c r="D38" s="129">
        <f>$V$54</f>
        <v>0</v>
      </c>
      <c r="E38" s="128">
        <f>$W$54</f>
        <v>0</v>
      </c>
      <c r="F38" s="128">
        <f>$X$54</f>
        <v>0</v>
      </c>
      <c r="G38" s="128">
        <f>$Y$54</f>
        <v>0</v>
      </c>
      <c r="H38" s="128">
        <f>$Z$54</f>
        <v>0</v>
      </c>
      <c r="I38" s="128">
        <f>$AA$54</f>
        <v>0</v>
      </c>
      <c r="J38" s="128">
        <f>$AB$54</f>
        <v>0</v>
      </c>
      <c r="K38" s="60">
        <f>C38-J38</f>
        <v>0</v>
      </c>
      <c r="L38" s="130">
        <v>0</v>
      </c>
      <c r="M38" s="130">
        <v>0</v>
      </c>
      <c r="N38" s="5">
        <v>0</v>
      </c>
      <c r="O38" s="125">
        <f>((C38)-(L38/2)-(M38/4)-(N38))</f>
        <v>0</v>
      </c>
      <c r="R38" s="48"/>
      <c r="S38" s="93" t="s">
        <v>74</v>
      </c>
      <c r="T38" s="94">
        <f>SUMIF(C17:C19,"A",F17:F19)</f>
        <v>0</v>
      </c>
      <c r="U38" s="94">
        <f>SUMIF(C17:C22,"A",G17:G22)</f>
        <v>0</v>
      </c>
      <c r="V38" s="94">
        <f>SUMIF(C17:C22,"B",F17:F22)</f>
        <v>0</v>
      </c>
      <c r="W38" s="94">
        <f>SUMIF(C17:C22,"B",G17:G22)</f>
        <v>0</v>
      </c>
      <c r="X38" s="94">
        <f>SUMIF(E17:E22,"C",G17:G22)</f>
        <v>0</v>
      </c>
      <c r="Y38" s="94">
        <f>SUMIF(E19:E21,"C",F19:F21)</f>
        <v>0</v>
      </c>
      <c r="Z38" s="2"/>
      <c r="AA38" s="2"/>
      <c r="AB38" s="2"/>
      <c r="AC38" s="2"/>
      <c r="AD38" s="2"/>
      <c r="AE38" s="2"/>
    </row>
    <row r="39" spans="1:67" ht="12.75">
      <c r="A39" s="84">
        <v>3</v>
      </c>
      <c r="B39" s="127" t="str">
        <f>$B$13</f>
        <v>c</v>
      </c>
      <c r="C39" s="128">
        <f>$U$55</f>
        <v>0</v>
      </c>
      <c r="D39" s="129">
        <f>$V$55</f>
        <v>0</v>
      </c>
      <c r="E39" s="128">
        <f>$W$55</f>
        <v>0</v>
      </c>
      <c r="F39" s="128">
        <f>$X$55</f>
        <v>0</v>
      </c>
      <c r="G39" s="128">
        <f>$Y$55</f>
        <v>0</v>
      </c>
      <c r="H39" s="128">
        <f>$Z$55</f>
        <v>0</v>
      </c>
      <c r="I39" s="128">
        <f>$AA$55</f>
        <v>0</v>
      </c>
      <c r="J39" s="128">
        <f>$AB$55</f>
        <v>0</v>
      </c>
      <c r="K39" s="60">
        <f>C39-J39</f>
        <v>0</v>
      </c>
      <c r="L39" s="130">
        <v>0</v>
      </c>
      <c r="M39" s="130">
        <v>0</v>
      </c>
      <c r="N39" s="5">
        <v>0</v>
      </c>
      <c r="O39" s="125">
        <f>((C39)-(L39/2)-(M39/4)-(N39))</f>
        <v>0</v>
      </c>
      <c r="R39" s="95"/>
      <c r="S39" s="96" t="s">
        <v>75</v>
      </c>
      <c r="T39" s="94">
        <f>SUMIF(E26:E28,"A",G26:G28)</f>
        <v>0</v>
      </c>
      <c r="U39" s="94">
        <f>SUMIF(E26:E28,"A",F26:F28)</f>
        <v>0</v>
      </c>
      <c r="V39" s="94">
        <f>SUMIF(E17:E22,"B",G17:G22)</f>
        <v>0</v>
      </c>
      <c r="W39" s="94">
        <f>SUMIF(E17:E22,"B",F17:F22)</f>
        <v>0</v>
      </c>
      <c r="X39" s="94">
        <f>SUMIF(C26:C31,"C",F26:F31)</f>
        <v>0</v>
      </c>
      <c r="Y39" s="94">
        <f>SUMIF(C27:C30,"C",G27:G30)</f>
        <v>0</v>
      </c>
      <c r="Z39" s="2"/>
      <c r="AA39" s="2"/>
      <c r="AB39" s="2"/>
      <c r="AC39" s="2"/>
      <c r="AD39" s="2"/>
      <c r="AE39" s="2"/>
      <c r="AF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4:67" ht="12.75">
      <c r="D40" s="19"/>
      <c r="E40" s="19"/>
      <c r="F40" s="19"/>
      <c r="G40" s="19"/>
      <c r="H40" s="19"/>
      <c r="I40" s="19"/>
      <c r="J40" s="19"/>
      <c r="R40" s="48"/>
      <c r="S40" s="96" t="s">
        <v>76</v>
      </c>
      <c r="T40" s="94"/>
      <c r="U40" s="94"/>
      <c r="V40" s="94">
        <f>SUMIF(C26:C31,"B",F26:F31)</f>
        <v>0</v>
      </c>
      <c r="W40" s="94">
        <f>SUMIF(C26:C31,"B",G26:G31)</f>
        <v>0</v>
      </c>
      <c r="X40" s="94"/>
      <c r="Y40" s="94"/>
      <c r="Z40" s="2"/>
      <c r="AA40" s="2"/>
      <c r="AB40" s="2"/>
      <c r="AC40" s="2"/>
      <c r="AD40" s="2"/>
      <c r="AE40" s="2"/>
      <c r="AF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2:67" ht="12.75"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154" t="s">
        <v>132</v>
      </c>
      <c r="M41" s="155"/>
      <c r="N41" s="155"/>
      <c r="R41" s="48"/>
      <c r="S41" s="101" t="s">
        <v>78</v>
      </c>
      <c r="T41" s="94"/>
      <c r="U41" s="94"/>
      <c r="V41" s="94">
        <f>SUMIF(E26:E31,"B",G26:G31)</f>
        <v>0</v>
      </c>
      <c r="W41" s="94">
        <f>SUMIF(E26:E31,"B",F26:F31)</f>
        <v>0</v>
      </c>
      <c r="X41" s="94"/>
      <c r="Y41" s="94"/>
      <c r="Z41" s="87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87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2.75">
      <c r="A42" s="2"/>
      <c r="B42" s="50" t="s">
        <v>205</v>
      </c>
      <c r="C42" s="51"/>
      <c r="D42" s="170"/>
      <c r="E42" s="2"/>
      <c r="F42" s="2"/>
      <c r="G42" s="2"/>
      <c r="H42" s="2"/>
      <c r="I42" s="2"/>
      <c r="J42" s="2"/>
      <c r="R42" s="44"/>
      <c r="S42" s="103" t="s">
        <v>80</v>
      </c>
      <c r="T42" s="94" t="s">
        <v>81</v>
      </c>
      <c r="U42" s="104" t="s">
        <v>82</v>
      </c>
      <c r="V42" s="105" t="s">
        <v>83</v>
      </c>
      <c r="W42" s="94" t="s">
        <v>84</v>
      </c>
      <c r="X42" s="94" t="s">
        <v>85</v>
      </c>
      <c r="Y42" s="94" t="s">
        <v>86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87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2.75">
      <c r="A43" s="2"/>
      <c r="B43" s="269" t="s">
        <v>152</v>
      </c>
      <c r="C43" s="41"/>
      <c r="D43" s="41"/>
      <c r="E43" s="41"/>
      <c r="F43" s="41"/>
      <c r="G43" s="41"/>
      <c r="H43" s="41"/>
      <c r="I43" s="43"/>
      <c r="R43" s="44"/>
      <c r="S43" s="74"/>
      <c r="T43" s="7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87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2:67" ht="12.75">
      <c r="B44" s="45" t="s">
        <v>153</v>
      </c>
      <c r="C44" s="46"/>
      <c r="D44" s="46"/>
      <c r="E44" s="46"/>
      <c r="F44" s="46"/>
      <c r="G44" s="46"/>
      <c r="H44" s="46"/>
      <c r="I44" s="47"/>
      <c r="R44" s="4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87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2:67" ht="12.75">
      <c r="B45" s="156" t="s">
        <v>154</v>
      </c>
      <c r="C45" s="52"/>
      <c r="D45" s="52"/>
      <c r="E45" s="52"/>
      <c r="F45" s="52"/>
      <c r="G45" s="52"/>
      <c r="H45" s="52"/>
      <c r="I45" s="54"/>
      <c r="R45" s="44"/>
      <c r="S45" s="2" t="s">
        <v>88</v>
      </c>
      <c r="T45" s="2" t="s">
        <v>5</v>
      </c>
      <c r="U45" s="2" t="s">
        <v>6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2.75">
      <c r="A46" s="1"/>
      <c r="B46" s="50" t="s">
        <v>155</v>
      </c>
      <c r="C46" s="51"/>
      <c r="D46" s="170"/>
      <c r="E46" s="51"/>
      <c r="F46" s="51"/>
      <c r="G46" s="51"/>
      <c r="H46" s="51"/>
      <c r="I46" s="170"/>
      <c r="R46" s="44"/>
      <c r="S46" s="2" t="s">
        <v>4</v>
      </c>
      <c r="T46" s="2" t="s">
        <v>6</v>
      </c>
      <c r="U46" s="2" t="s">
        <v>5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87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3.5" thickBot="1">
      <c r="A47" s="1"/>
      <c r="B47" s="1"/>
      <c r="C47" s="1"/>
      <c r="D47" s="1"/>
      <c r="E47" s="1"/>
      <c r="F47" s="1"/>
      <c r="G47" s="1"/>
      <c r="H47" s="1"/>
      <c r="I47" s="1"/>
      <c r="R47" s="44"/>
      <c r="S47" s="2" t="s">
        <v>90</v>
      </c>
      <c r="T47" s="2" t="s">
        <v>5</v>
      </c>
      <c r="U47" s="2" t="s">
        <v>6</v>
      </c>
      <c r="V47" s="74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3.5" thickBot="1">
      <c r="A48" s="181" t="s">
        <v>170</v>
      </c>
      <c r="B48" s="171"/>
      <c r="C48" s="171"/>
      <c r="D48" s="171"/>
      <c r="E48" s="171"/>
      <c r="F48" s="171"/>
      <c r="G48" s="172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4"/>
      <c r="S48" s="2" t="s">
        <v>4</v>
      </c>
      <c r="T48" s="2" t="s">
        <v>6</v>
      </c>
      <c r="U48" s="2" t="s">
        <v>5</v>
      </c>
      <c r="V48" s="74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2.7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49"/>
      <c r="L49" s="49"/>
      <c r="M49" s="49"/>
      <c r="N49" s="49"/>
      <c r="O49" s="49"/>
      <c r="P49" s="49"/>
      <c r="Q49" s="49"/>
      <c r="R49" s="44"/>
      <c r="S49" s="2"/>
      <c r="T49" s="2"/>
      <c r="U49" s="2"/>
      <c r="V49" s="74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2.75">
      <c r="A50" s="2"/>
      <c r="B50" s="2"/>
      <c r="C50" s="2"/>
      <c r="D50" s="2"/>
      <c r="E50" s="2"/>
      <c r="F50" s="2"/>
      <c r="G50" s="2"/>
      <c r="H50" s="2"/>
      <c r="I50" s="2"/>
      <c r="J50" s="2"/>
      <c r="Q50" s="2"/>
      <c r="R50" s="131"/>
      <c r="S50" s="2"/>
      <c r="T50" s="2"/>
      <c r="U50" s="2"/>
      <c r="Y50" s="2"/>
      <c r="Z50" s="2"/>
      <c r="AB50" s="141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7:67" ht="12.75">
      <c r="Q51" s="2"/>
      <c r="R51" s="131"/>
      <c r="S51" s="2"/>
      <c r="T51" s="2"/>
      <c r="U51" s="119" t="s">
        <v>98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8:67" ht="12.75">
      <c r="R52" s="131"/>
      <c r="S52" s="120" t="s">
        <v>99</v>
      </c>
      <c r="T52" s="119" t="s">
        <v>100</v>
      </c>
      <c r="U52" s="119" t="s">
        <v>114</v>
      </c>
      <c r="V52" s="119" t="s">
        <v>102</v>
      </c>
      <c r="W52" s="119" t="s">
        <v>103</v>
      </c>
      <c r="X52" s="119" t="s">
        <v>104</v>
      </c>
      <c r="Y52" s="119" t="s">
        <v>105</v>
      </c>
      <c r="Z52" s="119" t="s">
        <v>106</v>
      </c>
      <c r="AA52" s="150" t="s">
        <v>107</v>
      </c>
      <c r="AB52" s="119" t="s">
        <v>116</v>
      </c>
      <c r="AC52" s="119" t="s">
        <v>110</v>
      </c>
      <c r="AD52" s="119" t="s">
        <v>111</v>
      </c>
      <c r="AE52" s="119" t="s">
        <v>112</v>
      </c>
      <c r="AF52" s="119" t="s">
        <v>113</v>
      </c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8:67" ht="12.75">
      <c r="R53" s="131"/>
      <c r="S53" s="84">
        <v>1</v>
      </c>
      <c r="T53" s="123" t="str">
        <f>$B$12</f>
        <v>a</v>
      </c>
      <c r="U53" s="122">
        <f>$T$38+$T$39</f>
        <v>0</v>
      </c>
      <c r="V53" s="122">
        <f>COUNT($G$26,$G$28,$F$17,$F$19)</f>
        <v>0</v>
      </c>
      <c r="W53" s="122">
        <f>SUM(($G$26&gt;$F$26)+($G$28&gt;$F$28)+($F$17&gt;$G$17)+($F$19&gt;$G$19))</f>
        <v>0</v>
      </c>
      <c r="X53" s="122">
        <f>SUM(($G$26&lt;$F$26)+($G$28&lt;$F$28)+($F$17&lt;$G$17)+($F$19&lt;$G$19))</f>
        <v>0</v>
      </c>
      <c r="Y53" s="122">
        <f>V53-W53-X53</f>
        <v>0</v>
      </c>
      <c r="Z53" s="122">
        <f>COUNT($F$17,$F$19)</f>
        <v>0</v>
      </c>
      <c r="AA53" s="122">
        <f>COUNT($G$26,$G$28)</f>
        <v>0</v>
      </c>
      <c r="AB53" s="122">
        <f>$U$38+$U$39</f>
        <v>0</v>
      </c>
      <c r="AC53" s="124">
        <v>0</v>
      </c>
      <c r="AD53" s="124">
        <v>0</v>
      </c>
      <c r="AE53" s="88">
        <v>0</v>
      </c>
      <c r="AF53" s="122">
        <f>((U53)-(AC53/2)-(AD53/4)-(AE53))</f>
        <v>0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8:67" ht="12.75">
      <c r="R54" s="131"/>
      <c r="S54" s="84">
        <v>2</v>
      </c>
      <c r="T54" s="129" t="str">
        <f>$C$12</f>
        <v>b</v>
      </c>
      <c r="U54" s="128">
        <f>$V$38+$V$39+$V$40+$V$41</f>
        <v>0</v>
      </c>
      <c r="V54" s="128">
        <f>COUNT($F$26,$G$17,$G$30,$F$21)</f>
        <v>0</v>
      </c>
      <c r="W54" s="128">
        <f>SUM(($F$26&gt;$G$26)+($G$17&gt;$F$17)+($G$30&gt;$F$30)+($F$21&gt;$G$21))</f>
        <v>0</v>
      </c>
      <c r="X54" s="128">
        <f>SUM(($F$26&lt;$G$26)+($G$17&lt;$F$17)+($G$30&lt;$F$30)+($F$21&lt;$G$21))</f>
        <v>0</v>
      </c>
      <c r="Y54" s="128">
        <f>V54-W54-X54</f>
        <v>0</v>
      </c>
      <c r="Z54" s="128">
        <f>COUNT($F$21,$F$26)</f>
        <v>0</v>
      </c>
      <c r="AA54" s="128">
        <f>COUNT($G$17,$G$30)</f>
        <v>0</v>
      </c>
      <c r="AB54" s="128">
        <f>$W$38+$W$39+$W$40+$W$41</f>
        <v>0</v>
      </c>
      <c r="AC54" s="130">
        <v>0</v>
      </c>
      <c r="AD54" s="130">
        <v>0</v>
      </c>
      <c r="AE54" s="5">
        <v>0</v>
      </c>
      <c r="AF54" s="128">
        <f>((U54)-(AC54/2)-(AD54/4)-(AE54))</f>
        <v>0</v>
      </c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8:67" ht="12.75">
      <c r="R55" s="131"/>
      <c r="S55" s="84">
        <v>3</v>
      </c>
      <c r="T55" s="129" t="str">
        <f>$B$13</f>
        <v>c</v>
      </c>
      <c r="U55" s="128">
        <f>$X$38+$X$39</f>
        <v>0</v>
      </c>
      <c r="V55" s="128">
        <f>COUNT($F$28,$F$30,$G$19,$G$21)</f>
        <v>0</v>
      </c>
      <c r="W55" s="128">
        <f>SUM(($F$28&gt;$G$28)+($F$30&gt;$G$30)+($G$19&gt;$F$19)+($G$21&gt;$F$21))</f>
        <v>0</v>
      </c>
      <c r="X55" s="128">
        <f>SUM(($F$28&lt;$G$28)+($F$30&lt;$G$30)+($G$19&lt;$F$19)+($G$21&lt;$F$21))</f>
        <v>0</v>
      </c>
      <c r="Y55" s="128">
        <f>V55-W55-X55</f>
        <v>0</v>
      </c>
      <c r="Z55" s="128">
        <f>COUNT($F$28,$F$30)</f>
        <v>0</v>
      </c>
      <c r="AA55" s="128">
        <f>COUNT($G$19,$G$21)</f>
        <v>0</v>
      </c>
      <c r="AB55" s="128">
        <f>$Y$38+$Y$39</f>
        <v>0</v>
      </c>
      <c r="AC55" s="130">
        <v>0</v>
      </c>
      <c r="AD55" s="130">
        <v>0</v>
      </c>
      <c r="AE55" s="5">
        <v>0</v>
      </c>
      <c r="AF55" s="128">
        <f>((U55)-(AC55/2)-(AD55/4)-(AE55))</f>
        <v>0</v>
      </c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8:67" ht="12.75">
      <c r="R56" s="131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71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12.28125" style="0" customWidth="1"/>
    <col min="2" max="2" width="11.140625" style="0" customWidth="1"/>
    <col min="3" max="3" width="11.7109375" style="0" customWidth="1"/>
    <col min="10" max="10" width="9.7109375" style="0" customWidth="1"/>
    <col min="16" max="16" width="6.28125" style="0" customWidth="1"/>
    <col min="17" max="17" width="8.00390625" style="0" customWidth="1"/>
    <col min="19" max="19" width="5.7109375" style="0" customWidth="1"/>
    <col min="20" max="20" width="7.140625" style="0" customWidth="1"/>
    <col min="21" max="21" width="10.7109375" style="0" customWidth="1"/>
    <col min="22" max="22" width="3.28125" style="1" customWidth="1"/>
    <col min="23" max="25" width="9.140625" style="0" hidden="1" customWidth="1"/>
    <col min="26" max="26" width="12.421875" style="0" hidden="1" customWidth="1"/>
    <col min="27" max="32" width="9.140625" style="0" hidden="1" customWidth="1"/>
    <col min="33" max="37" width="0" style="0" hidden="1" customWidth="1"/>
  </cols>
  <sheetData>
    <row r="1" ht="12.75">
      <c r="V1" s="49"/>
    </row>
    <row r="2" spans="1:22" ht="18">
      <c r="A2" s="180" t="s">
        <v>273</v>
      </c>
      <c r="B2" s="51"/>
      <c r="C2" s="51"/>
      <c r="D2" s="170"/>
      <c r="E2" s="203"/>
      <c r="V2" s="49"/>
    </row>
    <row r="3" spans="22:33" ht="12.75">
      <c r="V3" s="49"/>
      <c r="W3" s="49"/>
      <c r="X3" s="74"/>
      <c r="Y3" s="87"/>
      <c r="Z3" s="74"/>
      <c r="AA3" s="2"/>
      <c r="AB3" s="2"/>
      <c r="AC3" s="2"/>
      <c r="AD3" s="74"/>
      <c r="AE3" s="2"/>
      <c r="AF3" s="2"/>
      <c r="AG3" s="74"/>
    </row>
    <row r="4" spans="1:33" ht="12.75">
      <c r="A4" s="36" t="s">
        <v>322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V4" s="49"/>
      <c r="W4" s="49"/>
      <c r="X4" s="49" t="s">
        <v>138</v>
      </c>
      <c r="Y4" s="49"/>
      <c r="Z4" s="49"/>
      <c r="AA4" s="49"/>
      <c r="AB4" s="174"/>
      <c r="AC4" s="49"/>
      <c r="AD4" s="49"/>
      <c r="AE4" s="49"/>
      <c r="AF4" s="49"/>
      <c r="AG4" s="74"/>
    </row>
    <row r="5" spans="1:33" ht="12.75">
      <c r="A5" s="40" t="s">
        <v>51</v>
      </c>
      <c r="B5" s="41"/>
      <c r="C5" s="41"/>
      <c r="D5" s="42"/>
      <c r="E5" s="42"/>
      <c r="F5" s="42"/>
      <c r="G5" s="41"/>
      <c r="H5" s="43"/>
      <c r="I5" s="2"/>
      <c r="J5" s="2"/>
      <c r="K5" s="2"/>
      <c r="S5" s="49" t="s">
        <v>164</v>
      </c>
      <c r="T5" s="49"/>
      <c r="U5" s="49"/>
      <c r="V5" s="49"/>
      <c r="W5" s="49"/>
      <c r="X5" s="74"/>
      <c r="Y5" s="87"/>
      <c r="Z5" s="74"/>
      <c r="AA5" s="2"/>
      <c r="AB5" s="2"/>
      <c r="AC5" s="2"/>
      <c r="AD5" s="74"/>
      <c r="AE5" s="74"/>
      <c r="AF5" s="74"/>
      <c r="AG5" s="74"/>
    </row>
    <row r="6" spans="1:33" ht="12.75">
      <c r="A6" s="45" t="s">
        <v>181</v>
      </c>
      <c r="B6" s="46"/>
      <c r="C6" s="46"/>
      <c r="D6" s="46"/>
      <c r="E6" s="46"/>
      <c r="F6" s="46"/>
      <c r="G6" s="46"/>
      <c r="H6" s="47"/>
      <c r="I6" s="2"/>
      <c r="J6" s="2"/>
      <c r="K6" s="2"/>
      <c r="S6" s="49" t="s">
        <v>165</v>
      </c>
      <c r="T6" s="49"/>
      <c r="U6" s="49"/>
      <c r="V6" s="49"/>
      <c r="W6" s="48"/>
      <c r="Y6" s="2"/>
      <c r="Z6" s="2"/>
      <c r="AA6" s="2"/>
      <c r="AB6" s="2"/>
      <c r="AC6" s="2"/>
      <c r="AD6" s="2"/>
      <c r="AE6" s="2"/>
      <c r="AF6" s="2"/>
      <c r="AG6" s="2"/>
    </row>
    <row r="7" spans="1:33" ht="12.75">
      <c r="A7" s="45" t="s">
        <v>182</v>
      </c>
      <c r="B7" s="46"/>
      <c r="C7" s="46"/>
      <c r="D7" s="46"/>
      <c r="E7" s="46"/>
      <c r="F7" s="46"/>
      <c r="G7" s="46"/>
      <c r="H7" s="47"/>
      <c r="I7" s="2"/>
      <c r="J7" s="2"/>
      <c r="K7" s="2"/>
      <c r="S7" s="49" t="s">
        <v>54</v>
      </c>
      <c r="T7" s="49"/>
      <c r="U7" s="49"/>
      <c r="V7" s="49"/>
      <c r="W7" s="48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28" ht="12.75">
      <c r="A8" s="45" t="s">
        <v>52</v>
      </c>
      <c r="B8" s="46"/>
      <c r="C8" s="46"/>
      <c r="D8" s="46"/>
      <c r="E8" s="46"/>
      <c r="F8" s="46"/>
      <c r="G8" s="46"/>
      <c r="H8" s="47"/>
      <c r="I8" s="2"/>
      <c r="J8" s="2"/>
      <c r="K8" s="2"/>
      <c r="S8" s="49" t="s">
        <v>57</v>
      </c>
      <c r="T8" s="49"/>
      <c r="U8" s="49"/>
      <c r="V8" s="49"/>
      <c r="W8" s="48"/>
      <c r="AB8" s="1"/>
    </row>
    <row r="9" spans="1:31" ht="12.75">
      <c r="A9" s="45" t="s">
        <v>53</v>
      </c>
      <c r="B9" s="46"/>
      <c r="C9" s="46"/>
      <c r="D9" s="46"/>
      <c r="E9" s="46"/>
      <c r="F9" s="46"/>
      <c r="G9" s="46"/>
      <c r="H9" s="47"/>
      <c r="I9" s="2"/>
      <c r="J9" s="2"/>
      <c r="K9" s="2"/>
      <c r="S9" s="49" t="s">
        <v>58</v>
      </c>
      <c r="T9" s="49"/>
      <c r="U9" s="49"/>
      <c r="V9" s="49"/>
      <c r="W9" s="48"/>
      <c r="X9" s="2"/>
      <c r="Y9" s="2"/>
      <c r="Z9" s="2"/>
      <c r="AA9" s="2"/>
      <c r="AB9" s="2"/>
      <c r="AC9" s="2"/>
      <c r="AD9" s="2"/>
      <c r="AE9" s="2"/>
    </row>
    <row r="10" spans="1:31" ht="12.75">
      <c r="A10" s="156" t="s">
        <v>139</v>
      </c>
      <c r="B10" s="52"/>
      <c r="C10" s="52"/>
      <c r="D10" s="53"/>
      <c r="E10" s="52"/>
      <c r="F10" s="52"/>
      <c r="G10" s="52"/>
      <c r="H10" s="54"/>
      <c r="I10" s="2"/>
      <c r="J10" s="2"/>
      <c r="K10" s="2"/>
      <c r="S10" s="49" t="s">
        <v>166</v>
      </c>
      <c r="T10" s="49"/>
      <c r="U10" s="49"/>
      <c r="V10" s="49"/>
      <c r="W10" s="49"/>
      <c r="X10" s="2"/>
      <c r="Y10" s="2"/>
      <c r="Z10" s="2"/>
      <c r="AA10" s="2"/>
      <c r="AB10" s="2"/>
      <c r="AC10" s="2"/>
      <c r="AD10" s="2"/>
      <c r="AE10" s="2"/>
    </row>
    <row r="11" spans="22:31" ht="12.75">
      <c r="V11" s="49"/>
      <c r="W11" s="49"/>
      <c r="X11" s="2"/>
      <c r="Y11" s="2"/>
      <c r="Z11" s="2"/>
      <c r="AA11" s="2"/>
      <c r="AB11" s="2"/>
      <c r="AC11" s="2"/>
      <c r="AD11" s="2"/>
      <c r="AE11" s="2"/>
    </row>
    <row r="12" spans="1:33" s="2" customFormat="1" ht="12.75">
      <c r="A12" s="55" t="s">
        <v>55</v>
      </c>
      <c r="B12" s="56" t="s">
        <v>271</v>
      </c>
      <c r="C12" s="56"/>
      <c r="D12" s="55" t="s">
        <v>56</v>
      </c>
      <c r="E12" s="57" t="s">
        <v>269</v>
      </c>
      <c r="V12" s="49"/>
      <c r="W12" s="157"/>
      <c r="AF12"/>
      <c r="AG12"/>
    </row>
    <row r="13" spans="1:33" s="2" customFormat="1" ht="12.75">
      <c r="A13" s="58" t="s">
        <v>167</v>
      </c>
      <c r="B13" s="56"/>
      <c r="C13" s="56"/>
      <c r="D13" s="391"/>
      <c r="V13" s="49"/>
      <c r="W13" s="157"/>
      <c r="AF13"/>
      <c r="AG13"/>
    </row>
    <row r="14" spans="1:36" s="2" customFormat="1" ht="12.75">
      <c r="A14" s="158" t="s">
        <v>168</v>
      </c>
      <c r="B14" s="59"/>
      <c r="C14" s="90"/>
      <c r="D14" s="9" t="s">
        <v>162</v>
      </c>
      <c r="E14" s="90"/>
      <c r="V14" s="49"/>
      <c r="W14" s="157"/>
      <c r="AF14"/>
      <c r="AG14"/>
      <c r="AH14" s="74"/>
      <c r="AI14" s="74"/>
      <c r="AJ14" s="74"/>
    </row>
    <row r="15" spans="1:36" s="2" customFormat="1" ht="12.75">
      <c r="A15" s="60" t="s">
        <v>1</v>
      </c>
      <c r="B15" s="61" t="s">
        <v>318</v>
      </c>
      <c r="C15" s="5" t="s">
        <v>319</v>
      </c>
      <c r="D15" s="60" t="s">
        <v>7</v>
      </c>
      <c r="E15" s="2" t="s">
        <v>317</v>
      </c>
      <c r="V15" s="49"/>
      <c r="W15" s="157"/>
      <c r="AF15"/>
      <c r="AG15"/>
      <c r="AH15" s="74"/>
      <c r="AI15" s="74"/>
      <c r="AJ15" s="74"/>
    </row>
    <row r="16" spans="1:36" s="2" customFormat="1" ht="12.75">
      <c r="A16" s="60" t="s">
        <v>3</v>
      </c>
      <c r="B16" s="61" t="s">
        <v>272</v>
      </c>
      <c r="C16" s="5" t="s">
        <v>320</v>
      </c>
      <c r="D16" s="60" t="s">
        <v>3</v>
      </c>
      <c r="V16" s="49"/>
      <c r="W16" s="157"/>
      <c r="AF16"/>
      <c r="AG16"/>
      <c r="AH16" s="74"/>
      <c r="AI16" s="74"/>
      <c r="AJ16" s="74"/>
    </row>
    <row r="17" spans="2:36" s="2" customFormat="1" ht="12.75">
      <c r="B17" s="65" t="s">
        <v>59</v>
      </c>
      <c r="C17" s="66"/>
      <c r="V17" s="49"/>
      <c r="W17" s="157"/>
      <c r="AF17"/>
      <c r="AG17"/>
      <c r="AH17" s="74"/>
      <c r="AI17" s="74"/>
      <c r="AJ17" s="74"/>
    </row>
    <row r="18" spans="1:54" ht="12.75">
      <c r="A18" s="97"/>
      <c r="B18" s="97" t="str">
        <f>B12</f>
        <v>aa</v>
      </c>
      <c r="C18" s="177" t="str">
        <f>E12</f>
        <v>ss</v>
      </c>
      <c r="D18" s="117" t="s">
        <v>140</v>
      </c>
      <c r="E18" s="98"/>
      <c r="F18" s="98"/>
      <c r="G18" s="72"/>
      <c r="M18" s="73" t="s">
        <v>61</v>
      </c>
      <c r="V18" s="49"/>
      <c r="W18" s="49"/>
      <c r="Z18" t="s">
        <v>141</v>
      </c>
      <c r="AA18" t="s">
        <v>142</v>
      </c>
      <c r="AB18" s="1"/>
      <c r="AH18" s="2"/>
      <c r="AI18" s="2"/>
      <c r="AJ18" s="2"/>
      <c r="AK18" s="2"/>
      <c r="AL18" s="2"/>
      <c r="AM18" s="2"/>
      <c r="AW18" s="2"/>
      <c r="AX18" s="2"/>
      <c r="AY18" s="2"/>
      <c r="AZ18" s="2"/>
      <c r="BA18" s="2"/>
      <c r="BB18" s="2"/>
    </row>
    <row r="19" spans="1:54" ht="12.75">
      <c r="A19" s="67"/>
      <c r="B19" s="75" t="s">
        <v>62</v>
      </c>
      <c r="C19" s="75"/>
      <c r="D19" s="75"/>
      <c r="E19" s="75"/>
      <c r="F19" s="75" t="s">
        <v>63</v>
      </c>
      <c r="G19" s="76"/>
      <c r="H19" s="77" t="s">
        <v>64</v>
      </c>
      <c r="I19" s="77" t="s">
        <v>65</v>
      </c>
      <c r="J19" s="77" t="s">
        <v>66</v>
      </c>
      <c r="K19" s="78" t="s">
        <v>67</v>
      </c>
      <c r="L19" s="77" t="s">
        <v>68</v>
      </c>
      <c r="M19" s="79" t="s">
        <v>69</v>
      </c>
      <c r="V19" s="49"/>
      <c r="W19" s="49"/>
      <c r="Y19" t="s">
        <v>3</v>
      </c>
      <c r="Z19" t="s">
        <v>5</v>
      </c>
      <c r="AA19" t="s">
        <v>6</v>
      </c>
      <c r="AB19" s="1"/>
      <c r="AH19" s="2"/>
      <c r="AI19" s="2"/>
      <c r="AJ19" s="2"/>
      <c r="AK19" s="2"/>
      <c r="AL19" s="2"/>
      <c r="AM19" s="2"/>
      <c r="AW19" s="2"/>
      <c r="AX19" s="2"/>
      <c r="AY19" s="2"/>
      <c r="AZ19" s="2"/>
      <c r="BA19" s="2"/>
      <c r="BB19" s="2"/>
    </row>
    <row r="20" spans="1:52" ht="12.75">
      <c r="A20" s="80">
        <v>38635</v>
      </c>
      <c r="B20" s="81" t="str">
        <f>(B15)</f>
        <v>Nap</v>
      </c>
      <c r="C20" s="62" t="s">
        <v>1</v>
      </c>
      <c r="D20" s="81" t="str">
        <f>(C15)</f>
        <v>Mil</v>
      </c>
      <c r="E20" s="62" t="s">
        <v>7</v>
      </c>
      <c r="F20" s="82" t="s">
        <v>0</v>
      </c>
      <c r="G20" s="92" t="s">
        <v>0</v>
      </c>
      <c r="H20" s="84" t="s">
        <v>70</v>
      </c>
      <c r="I20" s="85" t="str">
        <f aca="true" t="shared" si="0" ref="I20:I25">$B$12</f>
        <v>aa</v>
      </c>
      <c r="J20" s="85" t="str">
        <f aca="true" t="shared" si="1" ref="J20:J25">$E$12</f>
        <v>ss</v>
      </c>
      <c r="K20" s="86"/>
      <c r="L20" s="5"/>
      <c r="M20" s="61"/>
      <c r="V20" s="49"/>
      <c r="W20" s="49"/>
      <c r="Y20" t="s">
        <v>4</v>
      </c>
      <c r="Z20" t="s">
        <v>6</v>
      </c>
      <c r="AA20" t="s">
        <v>5</v>
      </c>
      <c r="AB20" s="1"/>
      <c r="AW20" s="1"/>
      <c r="AX20" s="1"/>
      <c r="AY20" s="1"/>
      <c r="AZ20" s="1"/>
    </row>
    <row r="21" spans="1:28" ht="12.75">
      <c r="A21" s="88"/>
      <c r="B21" s="59" t="str">
        <f>(B16)</f>
        <v>Juve</v>
      </c>
      <c r="C21" s="60" t="s">
        <v>3</v>
      </c>
      <c r="D21" s="75" t="str">
        <f>C16</f>
        <v>Rom</v>
      </c>
      <c r="E21" s="60" t="s">
        <v>2</v>
      </c>
      <c r="F21" s="5" t="s">
        <v>0</v>
      </c>
      <c r="G21" s="86" t="s">
        <v>0</v>
      </c>
      <c r="H21" s="84"/>
      <c r="I21" s="85" t="str">
        <f t="shared" si="0"/>
        <v>aa</v>
      </c>
      <c r="J21" s="85" t="str">
        <f t="shared" si="1"/>
        <v>ss</v>
      </c>
      <c r="K21" s="86"/>
      <c r="L21" s="5"/>
      <c r="M21" s="61"/>
      <c r="V21" s="49"/>
      <c r="W21" s="49"/>
      <c r="Y21" t="s">
        <v>3</v>
      </c>
      <c r="Z21" t="s">
        <v>5</v>
      </c>
      <c r="AA21" t="s">
        <v>6</v>
      </c>
      <c r="AB21" s="1"/>
    </row>
    <row r="22" spans="1:28" ht="12.75">
      <c r="A22" s="82"/>
      <c r="B22" s="81" t="str">
        <f>(C16)</f>
        <v>Rom</v>
      </c>
      <c r="C22" s="60" t="s">
        <v>2</v>
      </c>
      <c r="D22" s="81" t="str">
        <f>C15</f>
        <v>Mil</v>
      </c>
      <c r="E22" s="60" t="s">
        <v>7</v>
      </c>
      <c r="F22" s="82" t="s">
        <v>0</v>
      </c>
      <c r="G22" s="86" t="s">
        <v>0</v>
      </c>
      <c r="H22" s="84" t="s">
        <v>72</v>
      </c>
      <c r="I22" s="85" t="str">
        <f t="shared" si="0"/>
        <v>aa</v>
      </c>
      <c r="J22" s="85" t="str">
        <f t="shared" si="1"/>
        <v>ss</v>
      </c>
      <c r="K22" s="86"/>
      <c r="L22" s="5"/>
      <c r="M22" s="61"/>
      <c r="V22" s="49"/>
      <c r="W22" s="49"/>
      <c r="Y22" t="s">
        <v>4</v>
      </c>
      <c r="Z22" t="s">
        <v>6</v>
      </c>
      <c r="AA22" t="s">
        <v>5</v>
      </c>
      <c r="AB22" s="1"/>
    </row>
    <row r="23" spans="1:32" ht="12.75">
      <c r="A23" s="88"/>
      <c r="B23" s="59" t="str">
        <f>B15</f>
        <v>Nap</v>
      </c>
      <c r="C23" s="60" t="s">
        <v>1</v>
      </c>
      <c r="D23" s="127" t="str">
        <f>B16</f>
        <v>Juve</v>
      </c>
      <c r="E23" s="60" t="s">
        <v>3</v>
      </c>
      <c r="F23" s="5" t="s">
        <v>0</v>
      </c>
      <c r="G23" s="86" t="s">
        <v>0</v>
      </c>
      <c r="H23" s="84"/>
      <c r="I23" s="85" t="str">
        <f t="shared" si="0"/>
        <v>aa</v>
      </c>
      <c r="J23" s="85" t="str">
        <f t="shared" si="1"/>
        <v>ss</v>
      </c>
      <c r="K23" s="86"/>
      <c r="L23" s="5"/>
      <c r="M23" s="61"/>
      <c r="V23" s="49"/>
      <c r="W23" s="49"/>
      <c r="X23" s="93" t="s">
        <v>74</v>
      </c>
      <c r="Y23" s="94">
        <f>SUMIF(C20:C25,"A",F20:F25)</f>
        <v>0</v>
      </c>
      <c r="Z23" s="94">
        <f>SUMIF(C20:C25,"A",G20:G25)</f>
        <v>0</v>
      </c>
      <c r="AA23" s="94">
        <f>SUMIF(E20:E25,"B",G20:G25)</f>
        <v>0</v>
      </c>
      <c r="AB23" s="94">
        <f>SUMIF(E20:E25,"B",F20:F25)</f>
        <v>0</v>
      </c>
      <c r="AC23" s="94">
        <f>SUMIF(C20:C25,"C",F20:F25)</f>
        <v>0</v>
      </c>
      <c r="AD23" s="94">
        <f>SUMIF(C20:C25,"C",G20:G25)</f>
        <v>0</v>
      </c>
      <c r="AE23" s="94">
        <f>SUMIF(C20:C25,"D",F20:F25)</f>
        <v>0</v>
      </c>
      <c r="AF23" s="94">
        <f>SUMIF(C20:C25,"D",G20:G25)</f>
        <v>0</v>
      </c>
    </row>
    <row r="24" spans="1:32" ht="12.75">
      <c r="A24" s="91"/>
      <c r="B24" s="64" t="str">
        <f>B16</f>
        <v>Juve</v>
      </c>
      <c r="C24" s="60" t="s">
        <v>3</v>
      </c>
      <c r="D24" s="64" t="str">
        <f>C15</f>
        <v>Mil</v>
      </c>
      <c r="E24" s="60" t="s">
        <v>7</v>
      </c>
      <c r="F24" s="82" t="s">
        <v>0</v>
      </c>
      <c r="G24" s="86" t="s">
        <v>0</v>
      </c>
      <c r="H24" s="84" t="s">
        <v>73</v>
      </c>
      <c r="I24" s="85" t="str">
        <f t="shared" si="0"/>
        <v>aa</v>
      </c>
      <c r="J24" s="85" t="str">
        <f t="shared" si="1"/>
        <v>ss</v>
      </c>
      <c r="K24" s="86"/>
      <c r="L24" s="5"/>
      <c r="M24" s="61"/>
      <c r="V24" s="49"/>
      <c r="W24" s="49"/>
      <c r="X24" s="96" t="s">
        <v>75</v>
      </c>
      <c r="Y24" s="94">
        <f>SUMIF(E20:E25,"A",G20:G25)</f>
        <v>0</v>
      </c>
      <c r="Z24" s="94">
        <f>SUMIF(E20:E25,"A",F20:F25)</f>
        <v>0</v>
      </c>
      <c r="AA24" s="94">
        <f>SUMIF(C29:C34,"B",F29:F34)</f>
        <v>0</v>
      </c>
      <c r="AB24" s="94">
        <f>SUMIF(C29:C34,"B",G29:G34)</f>
        <v>0</v>
      </c>
      <c r="AC24" s="94">
        <f>SUMIF(E20:E25,"C",G20:G25)</f>
        <v>0</v>
      </c>
      <c r="AD24" s="94">
        <f>SUMIF(E20:E25,"C",F20:F25)</f>
        <v>0</v>
      </c>
      <c r="AE24" s="94">
        <f>SUMIF(E20:E25,"D",G20:G25)</f>
        <v>0</v>
      </c>
      <c r="AF24" s="94">
        <f>SUMIF(E20:E25,"D",F20:F25)</f>
        <v>0</v>
      </c>
    </row>
    <row r="25" spans="1:32" ht="12.75">
      <c r="A25" s="92"/>
      <c r="B25" s="59" t="str">
        <f>C16</f>
        <v>Rom</v>
      </c>
      <c r="C25" s="60" t="s">
        <v>2</v>
      </c>
      <c r="D25" s="75" t="str">
        <f>B15</f>
        <v>Nap</v>
      </c>
      <c r="E25" s="60" t="s">
        <v>1</v>
      </c>
      <c r="F25" s="5" t="s">
        <v>0</v>
      </c>
      <c r="G25" s="86" t="s">
        <v>0</v>
      </c>
      <c r="H25" s="84"/>
      <c r="I25" s="85" t="str">
        <f t="shared" si="0"/>
        <v>aa</v>
      </c>
      <c r="J25" s="85" t="str">
        <f t="shared" si="1"/>
        <v>ss</v>
      </c>
      <c r="K25" s="86"/>
      <c r="L25" s="5"/>
      <c r="M25" s="61"/>
      <c r="V25" s="49"/>
      <c r="W25" s="49"/>
      <c r="X25" s="96" t="s">
        <v>76</v>
      </c>
      <c r="Y25" s="94">
        <f>SUMIF(C29:C34,"A",F29:F34)</f>
        <v>0</v>
      </c>
      <c r="Z25" s="94">
        <f>SUMIF(C29:C34,"A",G29:G34)</f>
        <v>0</v>
      </c>
      <c r="AA25" s="94"/>
      <c r="AB25" s="94"/>
      <c r="AC25" s="94">
        <f>SUMIF(C29:C34,"C",F29:F34)</f>
        <v>0</v>
      </c>
      <c r="AD25" s="94">
        <f>SUMIF(C29:C34,"C",G29:G34)</f>
        <v>0</v>
      </c>
      <c r="AE25" s="94">
        <f>SUMIF(C29:C34,"D",F29:F34)</f>
        <v>0</v>
      </c>
      <c r="AF25" s="94">
        <f>SUMIF(C29:C34,"D",G29:G34)</f>
        <v>0</v>
      </c>
    </row>
    <row r="26" spans="22:32" ht="12.75">
      <c r="V26" s="49"/>
      <c r="W26" s="49"/>
      <c r="X26" s="101" t="s">
        <v>78</v>
      </c>
      <c r="Y26" s="94">
        <f>SUMIF(E29:E34,"A",G29:G34)</f>
        <v>0</v>
      </c>
      <c r="Z26" s="94">
        <f>SUMIF(E29:E34,"A",F29:F34)</f>
        <v>0</v>
      </c>
      <c r="AA26" s="94"/>
      <c r="AB26" s="94"/>
      <c r="AC26" s="94">
        <f>SUMIF(E29:E34,"C",G29:G34)</f>
        <v>0</v>
      </c>
      <c r="AD26" s="94">
        <f>SUMIF(E29:E34,"C",F29:F34)</f>
        <v>0</v>
      </c>
      <c r="AE26" s="94">
        <f>SUMIF(E29:E34,"D",G29:G34)</f>
        <v>0</v>
      </c>
      <c r="AF26" s="94">
        <f>SUMIF(E29:E34,"D",F29:F34)</f>
        <v>0</v>
      </c>
    </row>
    <row r="27" spans="1:32" ht="12.75">
      <c r="A27" s="97"/>
      <c r="B27" s="97" t="str">
        <f>B12</f>
        <v>aa</v>
      </c>
      <c r="C27" s="177" t="str">
        <f>E12</f>
        <v>ss</v>
      </c>
      <c r="D27" s="98" t="s">
        <v>140</v>
      </c>
      <c r="E27" s="98"/>
      <c r="F27" s="98"/>
      <c r="G27" s="72"/>
      <c r="M27" s="73" t="s">
        <v>61</v>
      </c>
      <c r="V27" s="49"/>
      <c r="W27" s="49"/>
      <c r="X27" s="103" t="s">
        <v>80</v>
      </c>
      <c r="Y27" s="94" t="s">
        <v>81</v>
      </c>
      <c r="Z27" s="104" t="s">
        <v>82</v>
      </c>
      <c r="AA27" s="105" t="s">
        <v>83</v>
      </c>
      <c r="AB27" s="94" t="s">
        <v>84</v>
      </c>
      <c r="AC27" s="94" t="s">
        <v>85</v>
      </c>
      <c r="AD27" s="94" t="s">
        <v>86</v>
      </c>
      <c r="AE27" s="94" t="s">
        <v>143</v>
      </c>
      <c r="AF27" s="94" t="s">
        <v>144</v>
      </c>
    </row>
    <row r="28" spans="1:32" ht="12.75">
      <c r="A28" s="68"/>
      <c r="B28" s="68" t="s">
        <v>77</v>
      </c>
      <c r="C28" s="99"/>
      <c r="D28" s="68"/>
      <c r="E28" s="99"/>
      <c r="F28" s="68" t="s">
        <v>63</v>
      </c>
      <c r="G28" s="100"/>
      <c r="H28" s="77" t="s">
        <v>64</v>
      </c>
      <c r="I28" s="77" t="s">
        <v>65</v>
      </c>
      <c r="J28" s="77" t="s">
        <v>66</v>
      </c>
      <c r="K28" s="78" t="s">
        <v>67</v>
      </c>
      <c r="L28" s="77" t="s">
        <v>68</v>
      </c>
      <c r="M28" s="79" t="s">
        <v>69</v>
      </c>
      <c r="V28" s="49"/>
      <c r="W28" s="49"/>
      <c r="AB28" s="1"/>
      <c r="AF28" s="2"/>
    </row>
    <row r="29" spans="1:28" ht="12.75">
      <c r="A29" s="102">
        <v>38645</v>
      </c>
      <c r="B29" s="63" t="str">
        <f>(C15)</f>
        <v>Mil</v>
      </c>
      <c r="C29" s="60" t="s">
        <v>7</v>
      </c>
      <c r="D29" s="64" t="str">
        <f>(B15)</f>
        <v>Nap</v>
      </c>
      <c r="E29" s="60" t="s">
        <v>1</v>
      </c>
      <c r="F29" s="88" t="s">
        <v>0</v>
      </c>
      <c r="G29" s="86" t="s">
        <v>0</v>
      </c>
      <c r="H29" s="84" t="s">
        <v>79</v>
      </c>
      <c r="I29" s="85" t="str">
        <f aca="true" t="shared" si="2" ref="I29:I34">$B$12</f>
        <v>aa</v>
      </c>
      <c r="J29" s="85" t="str">
        <f aca="true" t="shared" si="3" ref="J29:J34">$E$12</f>
        <v>ss</v>
      </c>
      <c r="K29" s="86"/>
      <c r="L29" s="5"/>
      <c r="M29" s="61"/>
      <c r="V29" s="49"/>
      <c r="W29" s="49"/>
      <c r="X29" s="2"/>
      <c r="AB29" s="1"/>
    </row>
    <row r="30" spans="1:33" ht="12.75">
      <c r="A30" s="106"/>
      <c r="B30" s="59" t="str">
        <f>(C16)</f>
        <v>Rom</v>
      </c>
      <c r="C30" s="60" t="s">
        <v>2</v>
      </c>
      <c r="D30" s="75" t="str">
        <f>B16</f>
        <v>Juve</v>
      </c>
      <c r="E30" s="60" t="s">
        <v>3</v>
      </c>
      <c r="F30" s="5" t="s">
        <v>0</v>
      </c>
      <c r="G30" s="86" t="s">
        <v>0</v>
      </c>
      <c r="H30" s="84"/>
      <c r="I30" s="85" t="str">
        <f t="shared" si="2"/>
        <v>aa</v>
      </c>
      <c r="J30" s="85" t="str">
        <f t="shared" si="3"/>
        <v>ss</v>
      </c>
      <c r="K30" s="86"/>
      <c r="L30" s="5"/>
      <c r="M30" s="61"/>
      <c r="V30" s="49"/>
      <c r="W30" s="49"/>
      <c r="X30" s="160" t="s">
        <v>145</v>
      </c>
      <c r="Y30" s="161"/>
      <c r="Z30" s="162"/>
      <c r="AA30" s="162"/>
      <c r="AB30" s="173"/>
      <c r="AC30" s="162"/>
      <c r="AD30" s="162"/>
      <c r="AE30" s="162"/>
      <c r="AF30" s="162"/>
      <c r="AG30" s="162"/>
    </row>
    <row r="31" spans="1:33" ht="12.75">
      <c r="A31" s="107"/>
      <c r="B31" s="108" t="str">
        <f>C15</f>
        <v>Mil</v>
      </c>
      <c r="C31" s="60" t="s">
        <v>7</v>
      </c>
      <c r="D31" s="81" t="str">
        <f>C16</f>
        <v>Rom</v>
      </c>
      <c r="E31" s="60" t="s">
        <v>2</v>
      </c>
      <c r="F31" s="5" t="s">
        <v>0</v>
      </c>
      <c r="G31" s="86" t="s">
        <v>0</v>
      </c>
      <c r="H31" s="84" t="s">
        <v>87</v>
      </c>
      <c r="I31" s="85" t="str">
        <f t="shared" si="2"/>
        <v>aa</v>
      </c>
      <c r="J31" s="85" t="str">
        <f t="shared" si="3"/>
        <v>ss</v>
      </c>
      <c r="K31" s="86"/>
      <c r="L31" s="5"/>
      <c r="M31" s="61"/>
      <c r="V31" s="49"/>
      <c r="W31" s="49"/>
      <c r="X31" s="163" t="s">
        <v>146</v>
      </c>
      <c r="Y31" s="164"/>
      <c r="Z31" s="162"/>
      <c r="AA31" s="162"/>
      <c r="AB31" s="173"/>
      <c r="AC31" s="162"/>
      <c r="AD31" s="162"/>
      <c r="AE31" s="162"/>
      <c r="AF31" s="162"/>
      <c r="AG31" s="162"/>
    </row>
    <row r="32" spans="1:33" ht="12.75">
      <c r="A32" s="106"/>
      <c r="B32" s="59" t="str">
        <f>B16</f>
        <v>Juve</v>
      </c>
      <c r="C32" s="60" t="s">
        <v>3</v>
      </c>
      <c r="D32" s="75" t="str">
        <f>B15</f>
        <v>Nap</v>
      </c>
      <c r="E32" s="60" t="s">
        <v>1</v>
      </c>
      <c r="F32" s="5" t="s">
        <v>0</v>
      </c>
      <c r="G32" s="86" t="s">
        <v>0</v>
      </c>
      <c r="H32" s="84"/>
      <c r="I32" s="85" t="str">
        <f t="shared" si="2"/>
        <v>aa</v>
      </c>
      <c r="J32" s="85" t="str">
        <f t="shared" si="3"/>
        <v>ss</v>
      </c>
      <c r="K32" s="86"/>
      <c r="L32" s="5"/>
      <c r="M32" s="61"/>
      <c r="V32" s="49"/>
      <c r="W32" s="49"/>
      <c r="X32" s="74"/>
      <c r="Y32" s="162"/>
      <c r="Z32" s="162"/>
      <c r="AA32" s="162"/>
      <c r="AB32" s="173"/>
      <c r="AC32" s="162"/>
      <c r="AD32" s="162"/>
      <c r="AE32" s="162"/>
      <c r="AF32" s="162"/>
      <c r="AG32" s="162"/>
    </row>
    <row r="33" spans="1:33" ht="12.75">
      <c r="A33" s="107"/>
      <c r="B33" s="108" t="str">
        <f>C15</f>
        <v>Mil</v>
      </c>
      <c r="C33" s="60" t="s">
        <v>7</v>
      </c>
      <c r="D33" s="81" t="str">
        <f>(B16)</f>
        <v>Juve</v>
      </c>
      <c r="E33" s="60" t="s">
        <v>3</v>
      </c>
      <c r="F33" s="5" t="s">
        <v>0</v>
      </c>
      <c r="G33" s="86" t="s">
        <v>0</v>
      </c>
      <c r="H33" s="84" t="s">
        <v>89</v>
      </c>
      <c r="I33" s="85" t="str">
        <f t="shared" si="2"/>
        <v>aa</v>
      </c>
      <c r="J33" s="85" t="str">
        <f t="shared" si="3"/>
        <v>ss</v>
      </c>
      <c r="K33" s="86"/>
      <c r="L33" s="5"/>
      <c r="M33" s="61"/>
      <c r="V33" s="49"/>
      <c r="W33" s="49"/>
      <c r="X33" s="74"/>
      <c r="Y33" s="162"/>
      <c r="Z33" s="162"/>
      <c r="AA33" s="162"/>
      <c r="AB33" s="173"/>
      <c r="AC33" s="162"/>
      <c r="AD33" s="162"/>
      <c r="AE33" s="162"/>
      <c r="AF33" s="162"/>
      <c r="AG33" s="162"/>
    </row>
    <row r="34" spans="1:33" ht="12.75">
      <c r="A34" s="106"/>
      <c r="B34" s="59" t="str">
        <f>(B15)</f>
        <v>Nap</v>
      </c>
      <c r="C34" s="60" t="s">
        <v>1</v>
      </c>
      <c r="D34" s="75" t="str">
        <f>C16</f>
        <v>Rom</v>
      </c>
      <c r="E34" s="60" t="s">
        <v>2</v>
      </c>
      <c r="F34" s="153" t="s">
        <v>0</v>
      </c>
      <c r="G34" s="186" t="s">
        <v>0</v>
      </c>
      <c r="H34" s="84"/>
      <c r="I34" s="85" t="str">
        <f t="shared" si="2"/>
        <v>aa</v>
      </c>
      <c r="J34" s="85" t="str">
        <f t="shared" si="3"/>
        <v>ss</v>
      </c>
      <c r="K34" s="86"/>
      <c r="L34" s="5"/>
      <c r="M34" s="61"/>
      <c r="V34" s="49"/>
      <c r="W34" s="49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28" ht="12.75">
      <c r="B35" s="109" t="s">
        <v>91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V35" s="49"/>
      <c r="W35" s="49"/>
      <c r="X35" s="2"/>
      <c r="AB35" s="1"/>
    </row>
    <row r="36" spans="1:28" ht="12.75">
      <c r="A36" s="110" t="s">
        <v>163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1" t="s">
        <v>93</v>
      </c>
      <c r="L36" s="23"/>
      <c r="M36" s="23"/>
      <c r="N36" s="112"/>
      <c r="V36" s="49"/>
      <c r="W36" s="49"/>
      <c r="X36" s="2"/>
      <c r="AB36" s="1"/>
    </row>
    <row r="37" spans="1:28" ht="12.75">
      <c r="A37" s="114" t="s">
        <v>94</v>
      </c>
      <c r="B37" s="114" t="s">
        <v>147</v>
      </c>
      <c r="C37" s="115"/>
      <c r="D37" s="116" t="s">
        <v>96</v>
      </c>
      <c r="E37" s="116"/>
      <c r="F37" s="116"/>
      <c r="G37" s="116"/>
      <c r="H37" s="116"/>
      <c r="I37" s="115"/>
      <c r="J37" s="115"/>
      <c r="K37" s="165" t="s">
        <v>148</v>
      </c>
      <c r="L37" s="24"/>
      <c r="M37" s="24"/>
      <c r="N37" s="118"/>
      <c r="V37" s="49"/>
      <c r="W37" s="49"/>
      <c r="AB37" s="1"/>
    </row>
    <row r="38" spans="22:28" ht="12.75">
      <c r="V38" s="49"/>
      <c r="W38" s="49"/>
      <c r="AB38" s="1"/>
    </row>
    <row r="39" spans="1:43" ht="12.75">
      <c r="A39" s="120" t="s">
        <v>99</v>
      </c>
      <c r="B39" s="119" t="s">
        <v>100</v>
      </c>
      <c r="C39" s="72" t="s">
        <v>149</v>
      </c>
      <c r="D39" s="119" t="s">
        <v>102</v>
      </c>
      <c r="E39" s="119" t="s">
        <v>103</v>
      </c>
      <c r="F39" s="119" t="s">
        <v>104</v>
      </c>
      <c r="G39" s="119" t="s">
        <v>105</v>
      </c>
      <c r="H39" s="119" t="s">
        <v>106</v>
      </c>
      <c r="I39" s="119" t="s">
        <v>107</v>
      </c>
      <c r="J39" s="119" t="s">
        <v>108</v>
      </c>
      <c r="K39" s="119" t="s">
        <v>110</v>
      </c>
      <c r="L39" s="119" t="s">
        <v>111</v>
      </c>
      <c r="M39" s="119" t="s">
        <v>150</v>
      </c>
      <c r="N39" s="119" t="s">
        <v>113</v>
      </c>
      <c r="V39" s="49"/>
      <c r="W39" s="157"/>
      <c r="X39" s="120" t="s">
        <v>99</v>
      </c>
      <c r="Y39" s="119" t="s">
        <v>100</v>
      </c>
      <c r="Z39" s="72" t="s">
        <v>149</v>
      </c>
      <c r="AA39" s="119" t="s">
        <v>102</v>
      </c>
      <c r="AB39" s="119" t="s">
        <v>103</v>
      </c>
      <c r="AC39" s="119" t="s">
        <v>104</v>
      </c>
      <c r="AD39" s="119" t="s">
        <v>105</v>
      </c>
      <c r="AE39" s="119" t="s">
        <v>106</v>
      </c>
      <c r="AF39" s="119" t="s">
        <v>115</v>
      </c>
      <c r="AG39" s="119" t="s">
        <v>108</v>
      </c>
      <c r="AH39" s="119" t="s">
        <v>110</v>
      </c>
      <c r="AI39" s="119" t="s">
        <v>111</v>
      </c>
      <c r="AJ39" s="119" t="s">
        <v>150</v>
      </c>
      <c r="AK39" s="119" t="s">
        <v>113</v>
      </c>
      <c r="AN39" s="2"/>
      <c r="AO39" s="2"/>
      <c r="AP39" s="2"/>
      <c r="AQ39" s="2"/>
    </row>
    <row r="40" spans="1:43" ht="12.75">
      <c r="A40" s="84">
        <v>1</v>
      </c>
      <c r="B40" s="123" t="str">
        <f>$Y$40</f>
        <v>Nap</v>
      </c>
      <c r="C40" s="123">
        <f>$Z$40</f>
        <v>0</v>
      </c>
      <c r="D40" s="123">
        <f>$AA$40</f>
        <v>0</v>
      </c>
      <c r="E40" s="123">
        <f>$AB$40</f>
        <v>0</v>
      </c>
      <c r="F40" s="123">
        <f>$AC$40</f>
        <v>0</v>
      </c>
      <c r="G40" s="123">
        <f>$AD$40</f>
        <v>0</v>
      </c>
      <c r="H40" s="123">
        <f>$AE$40</f>
        <v>0</v>
      </c>
      <c r="I40" s="123">
        <f>$AF$40</f>
        <v>0</v>
      </c>
      <c r="J40" s="123">
        <f>$AG$40</f>
        <v>0</v>
      </c>
      <c r="K40" s="124">
        <v>0</v>
      </c>
      <c r="L40" s="124">
        <v>0</v>
      </c>
      <c r="M40" s="88">
        <v>0</v>
      </c>
      <c r="N40" s="122">
        <f>((C40)-(K40/2)-(L40/4)-(M40))</f>
        <v>0</v>
      </c>
      <c r="V40" s="49"/>
      <c r="W40" s="157"/>
      <c r="X40" s="84">
        <v>1</v>
      </c>
      <c r="Y40" s="123" t="str">
        <f>$B$15</f>
        <v>Nap</v>
      </c>
      <c r="Z40" s="122">
        <f>$Y$23+$Y$24+$Y$25+$Y$26</f>
        <v>0</v>
      </c>
      <c r="AA40" s="122">
        <f>COUNT($G$29,$G$32,$F$20,$F$23,$F$34,$G$25)</f>
        <v>0</v>
      </c>
      <c r="AB40" s="175">
        <f>SUM(($F$20&gt;$G$20)+($F$23&gt;$G$23)+($F$34&gt;$G$34)+($G$25&gt;$F$25)+($G$29&gt;$F$29)+($G$32&gt;$F$32))</f>
        <v>0</v>
      </c>
      <c r="AC40" s="122">
        <f>SUM(($F$20&lt;$G$20)+($F$23&lt;$G$23)+($F$34&lt;$G$34)+($G$25&lt;$F$25)+($G$29&lt;$F$29)+($G$32&lt;$F$32))</f>
        <v>0</v>
      </c>
      <c r="AD40" s="122">
        <f>AA40-AB40-AC40</f>
        <v>0</v>
      </c>
      <c r="AE40" s="122">
        <f>COUNT($F$20,$F$23,$F$34)</f>
        <v>0</v>
      </c>
      <c r="AF40" s="122">
        <f>COUNT($G$25,$G$29,$G$32)</f>
        <v>0</v>
      </c>
      <c r="AG40" s="126">
        <f>$Z$23+$Z$24+$Z$25+$Z$26</f>
        <v>0</v>
      </c>
      <c r="AH40" s="124">
        <v>0</v>
      </c>
      <c r="AI40" s="124">
        <v>0</v>
      </c>
      <c r="AJ40" s="88">
        <v>0</v>
      </c>
      <c r="AK40" s="122">
        <f>((Z40)-(AH40/2)-(AI40/4)-(AJ40))</f>
        <v>0</v>
      </c>
      <c r="AN40" s="2"/>
      <c r="AO40" s="2"/>
      <c r="AP40" s="2"/>
      <c r="AQ40" s="2"/>
    </row>
    <row r="41" spans="1:43" ht="12.75">
      <c r="A41" s="166">
        <v>2</v>
      </c>
      <c r="B41" s="129" t="str">
        <f>$Y$41</f>
        <v>Mil</v>
      </c>
      <c r="C41" s="129">
        <f>$Z$41</f>
        <v>0</v>
      </c>
      <c r="D41" s="129">
        <f>$AA$41</f>
        <v>0</v>
      </c>
      <c r="E41" s="129">
        <f>$AB$41</f>
        <v>0</v>
      </c>
      <c r="F41" s="129">
        <f>$AC$41</f>
        <v>0</v>
      </c>
      <c r="G41" s="129">
        <f>$AD$41</f>
        <v>0</v>
      </c>
      <c r="H41" s="129">
        <f>$AE$41</f>
        <v>0</v>
      </c>
      <c r="I41" s="129">
        <f>$AF$41</f>
        <v>0</v>
      </c>
      <c r="J41" s="129">
        <f>$AG$41</f>
        <v>0</v>
      </c>
      <c r="K41" s="130">
        <v>0</v>
      </c>
      <c r="L41" s="130">
        <v>0</v>
      </c>
      <c r="M41" s="130">
        <v>0</v>
      </c>
      <c r="N41" s="128">
        <f>((C41)-(K41/2)-(L41/4)-(M41))</f>
        <v>0</v>
      </c>
      <c r="V41" s="49"/>
      <c r="W41" s="157"/>
      <c r="X41" s="166">
        <v>2</v>
      </c>
      <c r="Y41" s="129" t="str">
        <f>$C$15</f>
        <v>Mil</v>
      </c>
      <c r="Z41" s="128">
        <f>$AA$23+$AA$24+$AA$25+$AA$26</f>
        <v>0</v>
      </c>
      <c r="AA41" s="128">
        <f>COUNT($F$29,$F$33,$G$20,$G$24,$G$22,$F$31)</f>
        <v>0</v>
      </c>
      <c r="AB41" s="176">
        <f>SUM(($F$20&lt;$G$20)+($F$22&lt;$G$22)+($F$33&gt;$G$33)+($G$24&gt;$F$24)+($G$29&lt;$F$29)+($G$31&lt;$F$31))</f>
        <v>0</v>
      </c>
      <c r="AC41" s="128">
        <f>SUM(($F$20&gt;$G$20)+($F$22&gt;$G$22)+($F$33&lt;$G$33)+($G$24&lt;$F$24)+($G$29&gt;$F$29)+($G$31&gt;$F$31))</f>
        <v>0</v>
      </c>
      <c r="AD41" s="128">
        <f>AA41-AB41-AC41</f>
        <v>0</v>
      </c>
      <c r="AE41" s="128">
        <f>COUNT($F$33,$F$31,$F$29)</f>
        <v>0</v>
      </c>
      <c r="AF41" s="128">
        <f>COUNT($G$24,$G$22,$G$20)</f>
        <v>0</v>
      </c>
      <c r="AG41" s="128">
        <f>$AB$23+$AB$24+$AB$25+$AB$26</f>
        <v>0</v>
      </c>
      <c r="AH41" s="130">
        <v>0</v>
      </c>
      <c r="AI41" s="130">
        <v>0</v>
      </c>
      <c r="AJ41" s="130">
        <v>0</v>
      </c>
      <c r="AK41" s="128">
        <f>((Z41)-(AH41/2)-(AI41/4)-(AJ41))</f>
        <v>0</v>
      </c>
      <c r="AN41" s="2"/>
      <c r="AO41" s="2"/>
      <c r="AP41" s="2"/>
      <c r="AQ41" s="2"/>
    </row>
    <row r="42" spans="1:43" s="162" customFormat="1" ht="12.75">
      <c r="A42" s="166">
        <v>3</v>
      </c>
      <c r="B42" s="129" t="str">
        <f>$Y$42</f>
        <v>Juve</v>
      </c>
      <c r="C42" s="129">
        <f>$Z$42</f>
        <v>0</v>
      </c>
      <c r="D42" s="129">
        <f>$AA$42</f>
        <v>0</v>
      </c>
      <c r="E42" s="129">
        <f>$AB$42</f>
        <v>0</v>
      </c>
      <c r="F42" s="129">
        <f>$AC$42</f>
        <v>0</v>
      </c>
      <c r="G42" s="129">
        <f>$AD$42</f>
        <v>0</v>
      </c>
      <c r="H42" s="129">
        <f>$AE$42</f>
        <v>0</v>
      </c>
      <c r="I42" s="129">
        <f>$AF$42</f>
        <v>0</v>
      </c>
      <c r="J42" s="129">
        <f>$AG$42</f>
        <v>0</v>
      </c>
      <c r="K42" s="130">
        <v>0</v>
      </c>
      <c r="L42" s="130">
        <v>0</v>
      </c>
      <c r="M42" s="130">
        <v>0</v>
      </c>
      <c r="N42" s="128">
        <f>((C42)-(K42/2)-(L42/4)-(M42))</f>
        <v>0</v>
      </c>
      <c r="V42" s="49"/>
      <c r="W42" s="167"/>
      <c r="X42" s="166">
        <v>3</v>
      </c>
      <c r="Y42" s="129" t="str">
        <f>$B$16</f>
        <v>Juve</v>
      </c>
      <c r="Z42" s="128">
        <f>$AC$23+$AC$24+$AC$25+$AC$26</f>
        <v>0</v>
      </c>
      <c r="AA42" s="128">
        <f>COUNT($F$24,$F$32,$F$21,$G$23,$G$30,$G$33)</f>
        <v>0</v>
      </c>
      <c r="AB42" s="176">
        <f>SUM(($F$21&gt;$G$21)+($F$23&lt;$G$23)+($F$33&lt;$G$33)+($G$24&lt;$F$24)+($G$30&gt;$F$30)+($G$32&lt;$F$32))</f>
        <v>0</v>
      </c>
      <c r="AC42" s="128">
        <f>SUM(($F$21&lt;$G$21)+($F$23&gt;$G$23)+($F$33&gt;$G$33)+($G$24&gt;$F$24)+($G$30&lt;$F$30)+($G$32&gt;$F$32))</f>
        <v>0</v>
      </c>
      <c r="AD42" s="128">
        <f>AA42-AB42-AC42</f>
        <v>0</v>
      </c>
      <c r="AE42" s="128">
        <f>COUNT($F$21,$F$24,$F$32)</f>
        <v>0</v>
      </c>
      <c r="AF42" s="128">
        <f>COUNT($G$23,$G$30,$G$33)</f>
        <v>0</v>
      </c>
      <c r="AG42" s="128">
        <f>$AD$23+$AD$24+$AD$25+$AD$26</f>
        <v>0</v>
      </c>
      <c r="AH42" s="130">
        <v>0</v>
      </c>
      <c r="AI42" s="130">
        <v>0</v>
      </c>
      <c r="AJ42" s="130">
        <v>0</v>
      </c>
      <c r="AK42" s="128">
        <f>((Z42)-(AH42/2)-(AI42/4)-(AJ42))</f>
        <v>0</v>
      </c>
      <c r="AN42" s="74"/>
      <c r="AO42" s="74"/>
      <c r="AP42" s="74"/>
      <c r="AQ42" s="74"/>
    </row>
    <row r="43" spans="1:43" s="162" customFormat="1" ht="12.75">
      <c r="A43" s="166">
        <v>4</v>
      </c>
      <c r="B43" s="129" t="str">
        <f>$Y$43</f>
        <v>Rom</v>
      </c>
      <c r="C43" s="129">
        <f>$Z$43</f>
        <v>0</v>
      </c>
      <c r="D43" s="129">
        <f>$AA$43</f>
        <v>0</v>
      </c>
      <c r="E43" s="129">
        <f>$AB$43</f>
        <v>0</v>
      </c>
      <c r="F43" s="129">
        <f>$AC$43</f>
        <v>0</v>
      </c>
      <c r="G43" s="129">
        <f>$AD$43</f>
        <v>0</v>
      </c>
      <c r="H43" s="129">
        <f>$AE$43</f>
        <v>0</v>
      </c>
      <c r="I43" s="129">
        <f>$AF$43</f>
        <v>0</v>
      </c>
      <c r="J43" s="129">
        <f>$AG$43</f>
        <v>0</v>
      </c>
      <c r="K43" s="130">
        <v>0</v>
      </c>
      <c r="L43" s="130">
        <v>0</v>
      </c>
      <c r="M43" s="130">
        <v>0</v>
      </c>
      <c r="N43" s="128">
        <f>((C43)-(K43/2)-(L43/4)-(M43))</f>
        <v>0</v>
      </c>
      <c r="V43" s="49"/>
      <c r="W43" s="167"/>
      <c r="X43" s="166">
        <v>4</v>
      </c>
      <c r="Y43" s="129" t="str">
        <f>$C$16</f>
        <v>Rom</v>
      </c>
      <c r="Z43" s="128">
        <f>$AE$23+$AE$24+$AE$25+$AE$26</f>
        <v>0</v>
      </c>
      <c r="AA43" s="128">
        <f>COUNT($F$25,$F$30,$F$22,$G$21,$G$31,$G$34)</f>
        <v>0</v>
      </c>
      <c r="AB43" s="176">
        <f>SUM(($F$21&lt;$G$21)+($F$22&gt;$G$22)+($F$34&lt;$G$34)+($G$25&lt;$F$25)+($G$30&lt;$F$30)+($G$31&gt;$F$31))</f>
        <v>0</v>
      </c>
      <c r="AC43" s="128">
        <f>SUM(($F$21&gt;$G$21)+($F$22&lt;$G$22)+($F$34&gt;$G$34)+($G$25&gt;$F$25)+($G$30&gt;$F$30)+($G$31&lt;$F$31))</f>
        <v>0</v>
      </c>
      <c r="AD43" s="128">
        <f>AA43-AB43-AC43</f>
        <v>0</v>
      </c>
      <c r="AE43" s="128">
        <f>COUNT($F$22,$F$25,$F$30)</f>
        <v>0</v>
      </c>
      <c r="AF43" s="128">
        <f>COUNT($G$21,$G$31,$G$34)</f>
        <v>0</v>
      </c>
      <c r="AG43" s="128">
        <f>$AF$23+$AF$24+$AF$25+$AF$26</f>
        <v>0</v>
      </c>
      <c r="AH43" s="130">
        <v>0</v>
      </c>
      <c r="AI43" s="130">
        <v>0</v>
      </c>
      <c r="AJ43" s="130">
        <v>0</v>
      </c>
      <c r="AK43" s="128">
        <f>((Z43)-(AH43/2)-(AI43/4)-(AJ43))</f>
        <v>0</v>
      </c>
      <c r="AN43" s="74"/>
      <c r="AO43" s="74"/>
      <c r="AP43" s="74"/>
      <c r="AQ43" s="74"/>
    </row>
    <row r="44" spans="14:43" s="162" customFormat="1" ht="12.75">
      <c r="N44" s="74"/>
      <c r="V44" s="49"/>
      <c r="W44" s="167"/>
      <c r="AB44" s="173"/>
      <c r="AL44" s="74"/>
      <c r="AM44" s="74"/>
      <c r="AN44" s="74"/>
      <c r="AO44" s="74"/>
      <c r="AP44" s="74"/>
      <c r="AQ44" s="74"/>
    </row>
    <row r="45" spans="1:43" s="162" customFormat="1" ht="12.75">
      <c r="A45" s="81"/>
      <c r="B45" s="81" t="s">
        <v>151</v>
      </c>
      <c r="C45" s="81"/>
      <c r="D45" s="99"/>
      <c r="E45" s="99"/>
      <c r="F45" s="99"/>
      <c r="G45" s="99"/>
      <c r="H45" s="99"/>
      <c r="I45" s="99"/>
      <c r="J45" s="2"/>
      <c r="K45" s="86" t="s">
        <v>132</v>
      </c>
      <c r="L45" s="61"/>
      <c r="M45" s="168"/>
      <c r="N45" s="2"/>
      <c r="V45" s="49"/>
      <c r="W45" s="167"/>
      <c r="AB45" s="173"/>
      <c r="AL45" s="74"/>
      <c r="AM45" s="74"/>
      <c r="AN45" s="74"/>
      <c r="AO45" s="74"/>
      <c r="AP45" s="74"/>
      <c r="AQ45" s="74"/>
    </row>
    <row r="46" spans="2:23" s="2" customFormat="1" ht="12.75">
      <c r="B46" s="50" t="s">
        <v>205</v>
      </c>
      <c r="C46" s="51"/>
      <c r="D46" s="170"/>
      <c r="V46" s="49"/>
      <c r="W46" s="157"/>
    </row>
    <row r="47" spans="1:28" ht="12.75">
      <c r="A47" s="2"/>
      <c r="B47" s="269" t="s">
        <v>152</v>
      </c>
      <c r="C47" s="41"/>
      <c r="D47" s="41"/>
      <c r="E47" s="41"/>
      <c r="F47" s="41"/>
      <c r="G47" s="41"/>
      <c r="H47" s="41"/>
      <c r="I47" s="43"/>
      <c r="N47" s="2"/>
      <c r="O47" s="2"/>
      <c r="V47" s="49"/>
      <c r="W47" s="157"/>
      <c r="AB47" s="1"/>
    </row>
    <row r="48" spans="2:28" ht="12.75">
      <c r="B48" s="45" t="s">
        <v>153</v>
      </c>
      <c r="C48" s="46"/>
      <c r="D48" s="46"/>
      <c r="E48" s="46"/>
      <c r="F48" s="46"/>
      <c r="G48" s="46"/>
      <c r="H48" s="46"/>
      <c r="I48" s="47"/>
      <c r="N48" s="2"/>
      <c r="O48" s="2"/>
      <c r="V48" s="49"/>
      <c r="W48" s="157"/>
      <c r="AB48" s="1"/>
    </row>
    <row r="49" spans="2:34" ht="12.75">
      <c r="B49" s="156" t="s">
        <v>154</v>
      </c>
      <c r="C49" s="52"/>
      <c r="D49" s="52"/>
      <c r="E49" s="52"/>
      <c r="F49" s="52"/>
      <c r="G49" s="52"/>
      <c r="H49" s="52"/>
      <c r="I49" s="54"/>
      <c r="N49" s="2"/>
      <c r="O49" s="2"/>
      <c r="V49" s="49"/>
      <c r="W49" s="157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1"/>
      <c r="B50" s="50" t="s">
        <v>155</v>
      </c>
      <c r="C50" s="51"/>
      <c r="D50" s="170"/>
      <c r="E50" s="51"/>
      <c r="F50" s="51"/>
      <c r="G50" s="51"/>
      <c r="H50" s="51"/>
      <c r="I50" s="170"/>
      <c r="N50" s="2"/>
      <c r="O50" s="2"/>
      <c r="V50" s="49"/>
      <c r="W50" s="157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3.5" thickBot="1">
      <c r="A51" s="1"/>
      <c r="B51" s="1"/>
      <c r="C51" s="1"/>
      <c r="D51" s="1"/>
      <c r="E51" s="1"/>
      <c r="F51" s="1"/>
      <c r="G51" s="1"/>
      <c r="H51" s="1"/>
      <c r="I51" s="1"/>
      <c r="N51" s="2"/>
      <c r="O51" s="2"/>
      <c r="V51" s="49"/>
      <c r="W51" s="157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3.5" thickBot="1">
      <c r="A52" s="181" t="s">
        <v>170</v>
      </c>
      <c r="B52" s="171"/>
      <c r="C52" s="171"/>
      <c r="D52" s="171"/>
      <c r="E52" s="171"/>
      <c r="F52" s="171"/>
      <c r="G52" s="172"/>
      <c r="H52" s="49"/>
      <c r="I52" s="49"/>
      <c r="J52" s="49"/>
      <c r="K52" s="49"/>
      <c r="L52" s="49"/>
      <c r="M52" s="49"/>
      <c r="N52" s="157"/>
      <c r="O52" s="157"/>
      <c r="P52" s="49"/>
      <c r="Q52" s="49"/>
      <c r="R52" s="49"/>
      <c r="S52" s="49"/>
      <c r="T52" s="49"/>
      <c r="U52" s="49"/>
      <c r="V52" s="49"/>
      <c r="W52" s="157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49"/>
      <c r="Q53" s="49"/>
      <c r="R53" s="49"/>
      <c r="S53" s="49"/>
      <c r="T53" s="49"/>
      <c r="U53" s="49"/>
      <c r="V53" s="49"/>
      <c r="W53" s="157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2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</sheetData>
  <sheetProtection/>
  <printOptions/>
  <pageMargins left="0.15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Bosco</dc:creator>
  <cp:keywords/>
  <dc:description/>
  <cp:lastModifiedBy>Utente</cp:lastModifiedBy>
  <cp:lastPrinted>2011-11-24T08:38:44Z</cp:lastPrinted>
  <dcterms:created xsi:type="dcterms:W3CDTF">2005-05-10T17:58:21Z</dcterms:created>
  <dcterms:modified xsi:type="dcterms:W3CDTF">2011-11-27T10:49:18Z</dcterms:modified>
  <cp:category/>
  <cp:version/>
  <cp:contentType/>
  <cp:contentStatus/>
</cp:coreProperties>
</file>